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2400" activeTab="7"/>
  </bookViews>
  <sheets>
    <sheet name="JURÍDICA" sheetId="1" r:id="rId1"/>
    <sheet name="TECNICA " sheetId="2" r:id="rId2"/>
    <sheet name="EXPERIENCIA" sheetId="3" r:id="rId3"/>
    <sheet name="DOCUMENTOS - FINANCIERA" sheetId="4" r:id="rId4"/>
    <sheet name="EVALUACION INDICES " sheetId="5" r:id="rId5"/>
    <sheet name="INDICADORES" sheetId="6" r:id="rId6"/>
    <sheet name="RESUMEN" sheetId="7" r:id="rId7"/>
    <sheet name="ECONOMICA" sheetId="8" r:id="rId8"/>
  </sheets>
  <externalReferences>
    <externalReference r:id="rId11"/>
  </externalReferences>
  <definedNames>
    <definedName name="_Ref424673102" localSheetId="1">'TECNICA '!#REF!</definedName>
    <definedName name="ReportLinkMenu" localSheetId="4">'EVALUACION INDICES '!$C$67</definedName>
    <definedName name="SectionElements" localSheetId="4">'EVALUACION INDICES '!$A$66</definedName>
  </definedNames>
  <calcPr fullCalcOnLoad="1"/>
</workbook>
</file>

<file path=xl/sharedStrings.xml><?xml version="1.0" encoding="utf-8"?>
<sst xmlns="http://schemas.openxmlformats.org/spreadsheetml/2006/main" count="719" uniqueCount="367">
  <si>
    <t>VERIFICACION JURÍDICA</t>
  </si>
  <si>
    <t>EVALUACION JURIDICA</t>
  </si>
  <si>
    <t xml:space="preserve">TOTAL </t>
  </si>
  <si>
    <t>CUMPLE</t>
  </si>
  <si>
    <t xml:space="preserve"> </t>
  </si>
  <si>
    <t>VERIFICACIÓN TÉCNICA</t>
  </si>
  <si>
    <t>VERIFICACION FINANCIERA</t>
  </si>
  <si>
    <t>OFERENTE</t>
  </si>
  <si>
    <t>VERIFICACIÓN ECONÓMICA</t>
  </si>
  <si>
    <t>Vo.Bo. SANDRA MILENA CUBILLOS GONZALEZ</t>
  </si>
  <si>
    <t xml:space="preserve">           Subgerente Finaciera</t>
  </si>
  <si>
    <t>EVALUACION TOTAL</t>
  </si>
  <si>
    <t xml:space="preserve">RESULTADO  CONSOLIDADO DE LA EVALUACION </t>
  </si>
  <si>
    <t>LADOINSA  LABORES DOTACIONES INDUSTRIALES SAS</t>
  </si>
  <si>
    <t>TOTAL</t>
  </si>
  <si>
    <t>EVALUACION DOCUMENTOS</t>
  </si>
  <si>
    <t>DOCUMENTO</t>
  </si>
  <si>
    <t>CUMPLE CON DOCUMENTOS</t>
  </si>
  <si>
    <t>INDICADORES FINANCIEROS</t>
  </si>
  <si>
    <t>SOLICITADOS</t>
  </si>
  <si>
    <t>LIQUIDEZ</t>
  </si>
  <si>
    <t>CAPITAL DE TRABAJO</t>
  </si>
  <si>
    <t>ENDEUDAMIENTO</t>
  </si>
  <si>
    <t>En Col $</t>
  </si>
  <si>
    <t>Activo corriente</t>
  </si>
  <si>
    <t>Pasivo corriente</t>
  </si>
  <si>
    <t>LADOINSA  LABORES  DOTACIONES  INDUSTRIALES  SAS</t>
  </si>
  <si>
    <t xml:space="preserve">SERVICIO </t>
  </si>
  <si>
    <t>JORNADA LABORAL</t>
  </si>
  <si>
    <t>PERFIL</t>
  </si>
  <si>
    <t>CANTIDAD</t>
  </si>
  <si>
    <t>NOTA 4: teniendo en cuenta la clasificación de actividades económicas para el sistema
general de riesgos profesionales de la Empresa de Licores de Cundinamarca, el personal
suministrado a la ELC, debe cumplir con la tabla de calificación de riesgos teniéndose como
máximo nivel de afiliación a la ARL el nivel 3, excepto en los que se indica nivel 5.</t>
  </si>
  <si>
    <t>ITEM</t>
  </si>
  <si>
    <t>HERRAMIENTA</t>
  </si>
  <si>
    <t>CANT</t>
  </si>
  <si>
    <t>HOMBRE SOLO PINZA</t>
  </si>
  <si>
    <t>LLAVE PARA TUBO 14</t>
  </si>
  <si>
    <t>MARTILLO</t>
  </si>
  <si>
    <t>MACETA  </t>
  </si>
  <si>
    <t xml:space="preserve">PALUSTRE </t>
  </si>
  <si>
    <t xml:space="preserve">JUEGO LLAVES FIJAS   </t>
  </si>
  <si>
    <t>LLAVE EXPANSIVA 12</t>
  </si>
  <si>
    <t>TIJERAS PARA JARDIN  </t>
  </si>
  <si>
    <t>MACHETES  </t>
  </si>
  <si>
    <t>JUEGO DESTORNILLADORES ESTRELLA  </t>
  </si>
  <si>
    <t>RASTRILLOS METALICOS  </t>
  </si>
  <si>
    <t>FLEXÓMETROS DE 5 METROS  </t>
  </si>
  <si>
    <t>ARNÉS PARA GUADAÑA  </t>
  </si>
  <si>
    <t>PUNTEROS GRANDES CUATRO  </t>
  </si>
  <si>
    <t>PETOS DE CARNAZA  </t>
  </si>
  <si>
    <t>LÍNEA DE VIDA PORTÁTIL COMPLETA  </t>
  </si>
  <si>
    <t>GUANTES DE NITRILO  </t>
  </si>
  <si>
    <t xml:space="preserve">GAFAS OSCURAS   </t>
  </si>
  <si>
    <t>TAPA OÍDOS DE COPA    </t>
  </si>
  <si>
    <t xml:space="preserve">MOSQUETONES DE ACERO   </t>
  </si>
  <si>
    <t xml:space="preserve">ARRESTADORES DE ACERO Y ALUMINIO   </t>
  </si>
  <si>
    <t>RODILLERAS  </t>
  </si>
  <si>
    <t>MULTIMETRO</t>
  </si>
  <si>
    <t>ELEMENTOS DE ASEO</t>
  </si>
  <si>
    <t>PRESENTACION DEL PRODUCTO</t>
  </si>
  <si>
    <t>CANTIDAD MENSUAL ESTIMADA</t>
  </si>
  <si>
    <t>GALONES 3750 CC</t>
  </si>
  <si>
    <t xml:space="preserve">AROMATICAS </t>
  </si>
  <si>
    <t>CAJA X  20 SOBRES</t>
  </si>
  <si>
    <t>ATOMIZADORES</t>
  </si>
  <si>
    <t> UNIDAD</t>
  </si>
  <si>
    <t xml:space="preserve">BAYETILLA BLANCA </t>
  </si>
  <si>
    <t xml:space="preserve">METROS </t>
  </si>
  <si>
    <t xml:space="preserve">UNIDADES </t>
  </si>
  <si>
    <t>BOLSA NEGRA GRANDE</t>
  </si>
  <si>
    <t xml:space="preserve">BOLSA ROJA PEQUEÑA PARA BAÑOS </t>
  </si>
  <si>
    <t xml:space="preserve">BOLSA VERDE GRANDE Y GRUESA </t>
  </si>
  <si>
    <t>ESCOBAS BLANDAS</t>
  </si>
  <si>
    <t xml:space="preserve">ESCOBAS DURAS </t>
  </si>
  <si>
    <t xml:space="preserve">GUANTES DE CAUCHOS NEGROS </t>
  </si>
  <si>
    <t>TALLA 9</t>
  </si>
  <si>
    <t>TALLA 8</t>
  </si>
  <si>
    <t xml:space="preserve">GUANTES DE CAUCHOS ROJOS </t>
  </si>
  <si>
    <t xml:space="preserve">JABON DE MANOS </t>
  </si>
  <si>
    <t>GALONES 3,750 CC</t>
  </si>
  <si>
    <t xml:space="preserve">JABON DE POLVO </t>
  </si>
  <si>
    <t>500 GRAMOS</t>
  </si>
  <si>
    <t xml:space="preserve">JABON LAVA LOZA </t>
  </si>
  <si>
    <t>TARROS DE 500 G</t>
  </si>
  <si>
    <t xml:space="preserve">MEZCLADORES </t>
  </si>
  <si>
    <t>X 1000 UNIDADES</t>
  </si>
  <si>
    <t xml:space="preserve">PAD NEGRO </t>
  </si>
  <si>
    <t xml:space="preserve">PAPEL HIGIENICO GRANDE 250 MTS </t>
  </si>
  <si>
    <t>ROLLOS</t>
  </si>
  <si>
    <t xml:space="preserve">PAPEL HIGIENICO PEQ.  32 MTS </t>
  </si>
  <si>
    <t>REPUESTO JABON ANTISEPTICO, PURELLA. NXT</t>
  </si>
  <si>
    <t>BOLSA DE 1000. CC</t>
  </si>
  <si>
    <t xml:space="preserve">REPUESTO ANTIBACTERIAL, MIORELLA. </t>
  </si>
  <si>
    <t>REPUESTO MECHAS PARA TRAPERO</t>
  </si>
  <si>
    <t xml:space="preserve">SABRA ROJA - ESPONJA </t>
  </si>
  <si>
    <t xml:space="preserve">SABRA VERDE - ESPONJA </t>
  </si>
  <si>
    <t>UNIDAD </t>
  </si>
  <si>
    <t>GARRAFA</t>
  </si>
  <si>
    <t>SELLANTE PARA PISOS</t>
  </si>
  <si>
    <t xml:space="preserve">TOALLA DE PAPEL PARA MANOS BLANCA MARCA SUPER SUPLEX O UNA GRUESA DE HOJA DOBLE </t>
  </si>
  <si>
    <t>PAQUETES X 150 U</t>
  </si>
  <si>
    <t xml:space="preserve">TRAPEROS DE MADERA ROSCA </t>
  </si>
  <si>
    <t>VASOS BLANCOS 7 ONZAS</t>
  </si>
  <si>
    <t>PAQUETE (25 UNIDADES)</t>
  </si>
  <si>
    <t>GALONES 3750, CC</t>
  </si>
  <si>
    <t>LIMPIAVIDRIOS</t>
  </si>
  <si>
    <t>GUANTES DE CAUCHOS AMARILLOS</t>
  </si>
  <si>
    <t>ARAGAN PARA PISO BANDA CAUCHO DE 70 CM</t>
  </si>
  <si>
    <t xml:space="preserve">CERA EMULSIONADA ROJA </t>
  </si>
  <si>
    <t>GUANTE TIPO ING.</t>
  </si>
  <si>
    <t>PAR</t>
  </si>
  <si>
    <t>FILTRO PARA GRECA LIBRA</t>
  </si>
  <si>
    <t>JABON MULTIUSOS</t>
  </si>
  <si>
    <t>LIMPION TELA TOALLA</t>
  </si>
  <si>
    <t xml:space="preserve">BOLSA ROJA GRANDE </t>
  </si>
  <si>
    <t>MATAMALEZA</t>
  </si>
  <si>
    <t>GALON</t>
  </si>
  <si>
    <t>CERA NEGRA</t>
  </si>
  <si>
    <t>RECOGEDORES  CON PUNTA EN CAUCHO</t>
  </si>
  <si>
    <t>PAQUETES POR 10 UN</t>
  </si>
  <si>
    <t xml:space="preserve">CAFÉ OMA INSTITUCIONAL </t>
  </si>
  <si>
    <t>LIBRA</t>
  </si>
  <si>
    <t>3.4.1.4 EQUIPOS Y ELEMENTOS</t>
  </si>
  <si>
    <t>El OFERENTE para la prestación de los servicios deberá poner a disposición de la Empresa, como mínimo, los siguientes equipos y elementos a cargo de su personal:</t>
  </si>
  <si>
    <t>DESCRIPCIÓN</t>
  </si>
  <si>
    <t xml:space="preserve"> ASPIRADORAS INDUSTRIALES</t>
  </si>
  <si>
    <t xml:space="preserve"> ASPIRADORAS SILENCIOSAS</t>
  </si>
  <si>
    <t xml:space="preserve">BRILLADORA </t>
  </si>
  <si>
    <t>EXTENSIÓN ELÉCTRICA MAQUINARIA X 50 METROS</t>
  </si>
  <si>
    <t>VAJILLA PARA TINTOS, BLANCA Y ESTILO EJECUTIVO, DE VEINTE (12) PUESTOS, PARA REUNIONES DE GERENCIA</t>
  </si>
  <si>
    <t>1 ESCALERA DE 10 PASOS Y 1 DE 5 PASOS</t>
  </si>
  <si>
    <t>3.4.1.5 HORARIO DE TRABAJO:</t>
  </si>
  <si>
    <t>DESCRIPCION</t>
  </si>
  <si>
    <t>COTA: lunes a viernes de 6 A.M. A 3 P.M. y sábados de 10 A.M. A 6 P.M. (Puede ser modificado según las necesidades del servicio)</t>
  </si>
  <si>
    <t>CASONA CHOCONTA: LUNES, MIERCOLES Y VIERNES DE 7 A.M. A 3 P.M</t>
  </si>
  <si>
    <t xml:space="preserve">NOTA 1. La Empresa de Licores de Cundinamarca podrá solicitarle al contratista cualquier otro insumo y/o elemento de aseo, cafetería y jardinería que considere necesario o conveniente para la prestación de los servicios objeto del Contrato, previo requerimiento escrito del supervisor. El contratista deberá presentar la respectiva cotización en las cantidades y presentaciones que le sean solicitadas, para su aprobación por parte del supervisor. El supervisor antes de impartir cualquier autorización a la cotización presentada por el contratista, consultará los precios del mercado. </t>
  </si>
  <si>
    <t>NOTA 2: Los productos utilizados en la limpieza y desinfección deben ser biodegradables, deben estar entre un rango de 5-9 unidades de pH y deben allegar las hojas de seguridad de cada uno de los productos.</t>
  </si>
  <si>
    <t>NOTA 3. Verificar la tarifa de IVA propia para cada uno de los productos de los ítems 2, por ejemplo, en general 19%, azúcar y café 5%.</t>
  </si>
  <si>
    <t>NOTA 4. Se requiere que la oferta que se presente para los ítems 2, únicamente corresponda a la presentación del producto que se detalla en dicho cuadro.</t>
  </si>
  <si>
    <t>3.4.1.8. DOCUMENTOS TÉCNICOS</t>
  </si>
  <si>
    <t>El Oferente deberá allegar los siguientes documentos:</t>
  </si>
  <si>
    <t>1. Manual de Procedimiento: para la prestación del servicio de Aseo, Cafetería y Jardinería, que incluya rutinas, horarios y demás aspectos propios de este documento</t>
  </si>
  <si>
    <t>2. El Oferente deberá suscribir el Formulario No.7 en el cual se compromete a cumplir con las rutinas de aseo</t>
  </si>
  <si>
    <t>PROGRAMACIÓN HABITUAL DE ACTIVIDADES:</t>
  </si>
  <si>
    <t>CIUDAD</t>
  </si>
  <si>
    <t>LUGAR</t>
  </si>
  <si>
    <t>PERIODICIDAD</t>
  </si>
  <si>
    <t>PLANTA COTA</t>
  </si>
  <si>
    <t>PARQUEADERO</t>
  </si>
  <si>
    <t>Diaria</t>
  </si>
  <si>
    <t>ZONAS VERDES Y AREAS COMUNES</t>
  </si>
  <si>
    <t>Mensual</t>
  </si>
  <si>
    <t>Semanal</t>
  </si>
  <si>
    <t xml:space="preserve">Quincenal </t>
  </si>
  <si>
    <t>Trimestral</t>
  </si>
  <si>
    <t>OFICINAS</t>
  </si>
  <si>
    <t>Semestral</t>
  </si>
  <si>
    <t>SILOS CHOCONTÁ</t>
  </si>
  <si>
    <t>CASONA CHOCONTÁ</t>
  </si>
  <si>
    <t xml:space="preserve">3.4.1.9. PERSONAL MINIMO REQUERIDO </t>
  </si>
  <si>
    <t xml:space="preserve">Junto con la presentación de la oferta el oferente deberá acreditar que cuenta con el siguiente personal, lo cual lo hará con la presentación de las hojas de vida. </t>
  </si>
  <si>
    <t>Las calidades del personal requerido por la Empresa de Licores de Cundinamarca, se describen a continuación:</t>
  </si>
  <si>
    <t>GERENTE DEL PROYECTO</t>
  </si>
  <si>
    <t xml:space="preserve">SUPERVISOR </t>
  </si>
  <si>
    <t>El proponente deberá ofertar una (1) persona el cual debe contar con un curso de alturas, servicios al cliente y manipulación de alimentos, certificado por una entidad que esté debidamente autorizada, y con experiencia como supervisor superior a 3 años.</t>
  </si>
  <si>
    <t>PROFESIONAL EN SEGURIDAD Y SALUD EN EL TRABAJO</t>
  </si>
  <si>
    <t xml:space="preserve">CERTIFICACION 1 </t>
  </si>
  <si>
    <t>CERTIFICACION 2</t>
  </si>
  <si>
    <t>CERTIFICACION 3</t>
  </si>
  <si>
    <t>CERTIFICACION 4</t>
  </si>
  <si>
    <t>CERTIFICACION 5</t>
  </si>
  <si>
    <t>VALOR 
TOTAL</t>
  </si>
  <si>
    <t xml:space="preserve">EVALUACIÓN </t>
  </si>
  <si>
    <t>CONSOLIDADO GENERAL PROPUESTA ECONOMICA EMPRESA DE LICORES DE CUNDINAMARCA</t>
  </si>
  <si>
    <t>CA</t>
  </si>
  <si>
    <t>VALOR 
UNIT</t>
  </si>
  <si>
    <t>AIU</t>
  </si>
  <si>
    <t>Operario de
servicios
generales
jardinero
COTA -
BOGOTA</t>
  </si>
  <si>
    <t xml:space="preserve">PRODUCTO </t>
  </si>
  <si>
    <t xml:space="preserve">PRESENTACION </t>
  </si>
  <si>
    <t xml:space="preserve">CANT </t>
  </si>
  <si>
    <t>VALOR UN</t>
  </si>
  <si>
    <t>VALOR TOTAL SIN IVA</t>
  </si>
  <si>
    <t>VALOR TOTAL</t>
  </si>
  <si>
    <t>SUBTOTAL</t>
  </si>
  <si>
    <t>IVA 5% CAFÉ Y AZUCAR</t>
  </si>
  <si>
    <t>IVA 19 %</t>
  </si>
  <si>
    <t>TOTAL MENSUAL</t>
  </si>
  <si>
    <t>CUADRO RESUMEN PROPUESTA ECONOMICA SERVICIO ASEO</t>
  </si>
  <si>
    <t>EMPRESA DE LICORES DE CUNDINAMARCA</t>
  </si>
  <si>
    <t>CAN</t>
  </si>
  <si>
    <t>CONTRATAR  LA PRESTACION DE  SERVICIOS  DE  ASEO, CAFETERIA, JARDINERIA Y SUMINISTRO  DE INSUMOS Y ELEMENTOS  PARA LOS PREDIOS DE  PROPIEDAD  DE LA  EMPRESA  DE  LICORES  DE  CUNDINAMARCA Y EN CUALQUIER  OTRO  QUE LE  ASISTA LA OBLIGACION  LEGAL</t>
  </si>
  <si>
    <t xml:space="preserve">                  INSUMOS  EMPRESA DE LICORES DE CUNDINAMARCA ASEO </t>
  </si>
  <si>
    <t>NIT</t>
  </si>
  <si>
    <t>800242738-7</t>
  </si>
  <si>
    <t>AC/PC</t>
  </si>
  <si>
    <t>Pasivo Total</t>
  </si>
  <si>
    <t>Activo Total</t>
  </si>
  <si>
    <t>LABORALES  DOTACIONES  INDUSTRIALES LADOINSA SAS</t>
  </si>
  <si>
    <t xml:space="preserve">LIDER operarios de
Servicios
Generales -
ASEO
COTA
</t>
  </si>
  <si>
    <t xml:space="preserve">Operarios de
Servicios
Generales -
ASEO
COTA
</t>
  </si>
  <si>
    <t>Operario con un (1) año de experiencia en limpieza y desinfección de oficinas, realización de brigadas de aseo</t>
  </si>
  <si>
    <t>1.3. INSUMOS DE  ASEO Y CAFETERIA</t>
  </si>
  <si>
    <r>
      <t>1.1.1</t>
    </r>
    <r>
      <rPr>
        <sz val="10"/>
        <rFont val="Arial"/>
        <family val="2"/>
      </rPr>
      <t xml:space="preserve"> </t>
    </r>
    <r>
      <rPr>
        <b/>
        <sz val="10"/>
        <rFont val="Arial"/>
        <family val="2"/>
      </rPr>
      <t>Herramientas requeridos operario” todero” especializado en mantenimiento - con certificación en alturas cota</t>
    </r>
    <r>
      <rPr>
        <sz val="10"/>
        <rFont val="Arial"/>
        <family val="2"/>
      </rPr>
      <t xml:space="preserve"> </t>
    </r>
  </si>
  <si>
    <t>Vo.B. RUTH MARINA NOVOA HERRERA</t>
  </si>
  <si>
    <t>LIDER operarios de Servicios Generales - ASEO Cota</t>
  </si>
  <si>
    <t>VALOR  UNITARIO SIN IVA</t>
  </si>
  <si>
    <t>AIU TOTAL</t>
  </si>
  <si>
    <t>IVA  TOTAL</t>
  </si>
  <si>
    <t>3.1.10 DOCUMENTO COMPROMISO DE TRANSPARENCIA (FORMULARIO No. 4)</t>
  </si>
  <si>
    <t>El OFERENTE deberá suscribir y cumplir lo establecido en el Formulario No. 4 adjunto a las presentes condiciones de contratación.</t>
  </si>
  <si>
    <t xml:space="preserve">Operarios de
Servicios
Generales -
ASEO
COTA - BOGOTA
</t>
  </si>
  <si>
    <t xml:space="preserve">Operario
”Todero”
especializado
en
mantenimiento
- con
certificación
en alturas
COTA
</t>
  </si>
  <si>
    <t>operario "todero especializado en mantenimiento con certificación de trabajo en alturas" nivel de riego arl 5 Chocontá</t>
  </si>
  <si>
    <t>Operario con un (1) año de experiencia en manejo de personal de limpieza y desinfección de oficinas, realización de brigadas de aseo.</t>
  </si>
  <si>
    <t>Operario con un (1) año de experiencia en corte y siembra de jardines y podas de prados.</t>
  </si>
  <si>
    <t xml:space="preserve">Operario con experiencia de un (1) año en trabajo en alturas para realizar limpieza y desinfección en tanques externos, cubiertas, ventanales, cerchas, vigas, etc. Debe tener Certificado de trabajo en alturas avanzado y conocimiento en labores de mantenimiento para realizar arreglos menores de electricidad y otros.
Deberá realizar trabajo en espacios confinados eventualmente.
Deberá realizar labores de mantenimiento.
Experiencia en Albañilería y/o plomería y/o ornamentación, y/o electricista y otros trabajos menores.
</t>
  </si>
  <si>
    <t>El Contratista deberá entregar mínimo dos (2) dotaciones por servicio durante el plazo de ejecución del contrato.</t>
  </si>
  <si>
    <t>NOTA1: Los operarios deberán contar con los uniformes y elementos de protección que se requieran con el fin de prevenir accidentes e incidentes en cada labor, en cumplimiento con el artículo 176 y 177 de la Resolución 2400 de 1979, “Por la cual se establecen algunas disposiciones sobre vivienda, higiene y seguridad en los establecimientos de trabajo”, (uniformes, guantes, tapa bocas, cofias, dotación para invierno, entre otros). El Contratista deberá entregar mínimo dos (2) dotaciones por servicio durante el plazo de ejecución del contrato.</t>
  </si>
  <si>
    <t>NOTA2: El contratista deberá poner a disposición de la Empresa de Licores de Cundinamarca, para el adecuado cumplimiento del objeto contractual los equipos y elementos mencionados anteriormente.</t>
  </si>
  <si>
    <t>NOTA3: La supervisión del personal deberá ser ejercida por el contratista, el cual deberá contar dentro de su estructura organizacional o administrativa con una persona que ejerza las labores de supervisión al personal que prestará el servicio y que atienda los requerimientos de la Empresa.</t>
  </si>
  <si>
    <t xml:space="preserve">JUEGO DE 3 ESTORNILLADOR PALA   </t>
  </si>
  <si>
    <t>ENDULZANTE  DE  PANELA</t>
  </si>
  <si>
    <t>CUMPLE FOLIO 127</t>
  </si>
  <si>
    <t xml:space="preserve">El proponente deberá ofertar un (1) profesional con más de cinco años de experiencia profesional contada a partir de la adquisición de su título profesional, que acredite posgrado en gestión o gerencia  de proyectos, por una entidad debidamente autorizada para lo cual dentro de la oferta se adjuntaran los soportes correspondientes, profesional que deberá presentar un informe mensual donde se establezca el estado técnico y financiero del proyecto, para cumplir con el requisito el proponente deberá presentar con su oferta los siguientes documentos: Hoja de vida, diploma profesional y acta de grado, tarjeta profesional, antecedentes disciplinarios profesionales
NOTA: El presente profesional no deberá ser incluido como parte de la propuesta económica, sino debe ser suministrado sin costo alguno para la empresa licores de Cundinamarca.
</t>
  </si>
  <si>
    <t xml:space="preserve">El proponente deberá ofertar una (1) persona profesional en seguridad y/o salud ocupacional o profesional en ingeniería con especialización en seguridad y salud en el trabajo o técnico o tecnólogo en salud ocupacional con licencia vigente, con el fin que realice seguimiento y control a las actividades de los trabajadores debe asistir una vez al mes a la empresa, para cumplir con el requisito el proponente deberá presentar con su oferta los siguientes documentos: Hoja de vida, diploma profesional y acta de grado, diploma especialización y acta de grado (Cuando aplique), tarjeta profesional, resolución de licencia de prestación de servicios en salud ocupacional, expedida secretaria de salud competente, conforme a lo dispuesto en artículo 2 de la Resolución 4502 del 28 de diciembre de 2012. Acreditación de capacitación Sistema de Seguridad en el trabajo según Resolución 4927 de 2016 (50 horas).
El profesional deberá estar vinculado con el PROPONENTE, para lo cual deberá acreditarlo con los siguientes documentos: Certificación con fecha de inicio de vinculación por medio de contrato laboral, Certificación de afiliación a la administradora de Riesgos Laborales e Historia Laboral emitida por operador PILA.
</t>
  </si>
  <si>
    <t>EL PRESUPUESTO OFICIAL   PARA LA CONTRATACION ES POR  LA  SUMA DE  $ 388'100.185</t>
  </si>
  <si>
    <t>SENA</t>
  </si>
  <si>
    <t>DIAN</t>
  </si>
  <si>
    <t xml:space="preserve">VALOR  TOTAL  MENSUAL </t>
  </si>
  <si>
    <t xml:space="preserve">ENDULZANTE DE  PANELA X 200 SOBRES X 5 GRAMOS </t>
  </si>
  <si>
    <t>PUNTAJE ASIGNADO</t>
  </si>
  <si>
    <t>FOLIO 5</t>
  </si>
  <si>
    <t>Servicio de 48 horas diurnas a la semana, turno de 8 horas. Lunes a sábado no incluye domingos ni festivos.($1,100,000) + auxilio transporte $ 117,172 + Bono no remunerado por $100,000</t>
  </si>
  <si>
    <t>Servicio de 48 horas diurnas a la semana, turno de 8 horas. Lunes a sábado no incluye domingos ni festivos.($ 1,000,000) + auxilio transporte $ 117,172 + Bono no remunerado por $100,000</t>
  </si>
  <si>
    <t>Servicio de 48 horas diurnas a la semana, turno de 8 horas. Lunes a sábado no incluye domingos ni festivos.($ 1,000,000) + auxilio transporte $ 117,172+ Bono no remunerado por $100,000</t>
  </si>
  <si>
    <t>Servicio de 48 horas diurnas a la semana, turno de 8 horas. Lunes a sábado no incluye domingos ni festivos.($1,200,000 + auxilio transporte $ 117,172 + Bono no remunerado por $100,000 )</t>
  </si>
  <si>
    <t>Servicio de 48 horas diurnas a la semana, turno de 8 horas. Lunes a sábado no incluye domingos ni festivos.($1,100,000 + auxilio transporte $ 117,172 + Bono no remunerado por $100,000 )</t>
  </si>
  <si>
    <t>CUMPLE  FOLIO  122</t>
  </si>
  <si>
    <t>CUMPLE FOLIO 123</t>
  </si>
  <si>
    <t>CUMPLE FOLIO 124</t>
  </si>
  <si>
    <t xml:space="preserve">BOLSA BLANCA MEDIANA Y GRUESA </t>
  </si>
  <si>
    <t xml:space="preserve">PAÑO ABSORBENTE </t>
  </si>
  <si>
    <t>PIF PAF DETERGENTE MULTIUSOS</t>
  </si>
  <si>
    <t xml:space="preserve">LIMPIADOR DESINFECTANTE PISOLIMPIO GRANDE </t>
  </si>
  <si>
    <t>LIMPIADOR DESINFECTANTE REMOGRAS</t>
  </si>
  <si>
    <t>JARRA VIDRIO TIPO GERENCIA DE 2 LTS</t>
  </si>
  <si>
    <t>DESENGRASANTE DEGRATEC</t>
  </si>
  <si>
    <t xml:space="preserve">VARILLA METALICA TRAPERO MECHA </t>
  </si>
  <si>
    <t xml:space="preserve">UNIDAD </t>
  </si>
  <si>
    <t>CUMPLE FOLIO 125</t>
  </si>
  <si>
    <t>JABON AZUL LIQUIDO</t>
  </si>
  <si>
    <t>LITRO</t>
  </si>
  <si>
    <t>BALQUEADOR HIPOCLORITO</t>
  </si>
  <si>
    <t xml:space="preserve">GALON </t>
  </si>
  <si>
    <t>HIDROLAVADORA INDUSTRIAL</t>
  </si>
  <si>
    <t xml:space="preserve">GUADAÑAS Y ACCESORIOS- PROMER USO </t>
  </si>
  <si>
    <t xml:space="preserve">HORNO MICROONDAS- PRIMER USO </t>
  </si>
  <si>
    <t>TERMOS DE 1 LITRO - NUEVO PRMERO USO</t>
  </si>
  <si>
    <t xml:space="preserve">NEVERA NIEVA DE PRIMER USO </t>
  </si>
  <si>
    <t xml:space="preserve">MANTENIMIETO PREVENTIVO ICLUYENDO TODOS LOS ELEMENTOS NECESARIOS DE PURIFOCACION DE AGUA </t>
  </si>
  <si>
    <t xml:space="preserve">MAQUINA DISPENSADORA DE BEBIDAS CALIENTES CCON LOS INSUMOS CORRESPONDIENTES - NUEVA DE PRIMER USO </t>
  </si>
  <si>
    <t xml:space="preserve">DISPENSADOR PARA AMBIENTADOR </t>
  </si>
  <si>
    <t xml:space="preserve">DIESPENSADOR GOTEO POR GRAVEDAD Y RECARGA  </t>
  </si>
  <si>
    <t>CUMPLE FOLIO 126</t>
  </si>
  <si>
    <t>SILOS- CHOCONTÁ: LUNES A VIERNES DE 7 A.M. A 4 P.M. Y SÁBADOS DE 8 A.M. A 4 P.M.</t>
  </si>
  <si>
    <t>CUMPLE A FOLIO 133 AL 167  POR AMBAS CARAS</t>
  </si>
  <si>
    <t>CUMPLE A FOLIO 129 AL 130  POR AMBAS CARAS</t>
  </si>
  <si>
    <t>CUMPLE 129 Y 130</t>
  </si>
  <si>
    <t>Vo. Bo.   JORGE RICARDO ROMERO FLORIDO</t>
  </si>
  <si>
    <t xml:space="preserve">Vo. Bo. JORGE RICARDO ROMERO FLORIDO </t>
  </si>
  <si>
    <t>SED</t>
  </si>
  <si>
    <t xml:space="preserve">INSTITUTO NACIONAL DE VIAS </t>
  </si>
  <si>
    <t xml:space="preserve">Servicio de 48
horas diurnas a la
semana, turno de 8
horas. Lunes a
sábado no incluye
domingos ni
festivos. ($1.100.000) + Auxilio de transporte $117.172 + bono no remunerado por $100.000 
</t>
  </si>
  <si>
    <t>VALOR  TOTAL 10 MESES</t>
  </si>
  <si>
    <t>Servicio de 48
horas diurnas a la
semana, turno de 8
horas. Lunes a
sábado no incluye
domingos ni
festivos. (1.000.000) + Auxilio de transporte $117.172 + bono no remunerado por $100.000</t>
  </si>
  <si>
    <t xml:space="preserve">Servicio de 48
horas diurnas a la
semana, turno de 8
horas. Lunes a
sábado no incluye
domingos ni
festivos. (1.000.000) + Auxilio de transporte $117.172 + bono no </t>
  </si>
  <si>
    <t>Servicio de 48 horas diurnas a la semana, turno de 8 horas. Lunes a sábado no incluye domingos ni festivos.($1,100,000 + auxilio transporte $ 117.172 + Bono no remunerado por $100,000 )</t>
  </si>
  <si>
    <t xml:space="preserve">BOLSA BLANCA, MEDIANA Y GRUESA </t>
  </si>
  <si>
    <t>LIMPIADOR DESINFECTANTE PISO LIMPIO MULTUSOS</t>
  </si>
  <si>
    <t>JARRA VIDRIO DE 2 LTS</t>
  </si>
  <si>
    <t xml:space="preserve">VARSOL </t>
  </si>
  <si>
    <t xml:space="preserve"> DETERGENTE MULTIUSOS </t>
  </si>
  <si>
    <t>LIMPIADOR DESENGRASANTE REMOGRAS</t>
  </si>
  <si>
    <t>JABON O DETERGENTE  MULTIUSOS</t>
  </si>
  <si>
    <t xml:space="preserve">DESINFENCTANTE CONCENTRADO </t>
  </si>
  <si>
    <t xml:space="preserve">GARRAFA </t>
  </si>
  <si>
    <t>Vo.Bo. JORGE RICARDO ROMERO FLORIDO</t>
  </si>
  <si>
    <t xml:space="preserve">            Subgerente Administrativo (E)</t>
  </si>
  <si>
    <t xml:space="preserve">             Subgerente   Administrativo (E)</t>
  </si>
  <si>
    <t xml:space="preserve">             Subgerente   Administrativo (e)</t>
  </si>
  <si>
    <t>INVITACIÓN ABIERTA No 004 DE 2022</t>
  </si>
  <si>
    <t xml:space="preserve">CONTRATAR LA PRESTACIÓN DE SERVICIOS DE ASEO, CAFETERÍA, JARDINERÍA Y SUMINISTRO DE INSUMOS Y ELEMENTOS PARA LOS PREDIOS DE PROPIEDAD DE LA EMPRESA DE LICORES DE CUNDINAMARCA Y EN CUALQUIER OTRO QUE LE ASISTA LA OBLIGACIÓN LEGAL.
</t>
  </si>
  <si>
    <t>LADOINSA LABORES DOTACIONES INDUSTRIALES SAS</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</si>
  <si>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</si>
  <si>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r>
      <t xml:space="preserve">Presenta la información financiera a diciembre 31 de 2020, según certificación de la Cámara de Comercio de Bogotá, con Código de verificación No. A2212023746877  del 02 de Febrero  de 2022- </t>
    </r>
    <r>
      <rPr>
        <b/>
        <sz val="8"/>
        <rFont val="Arial"/>
        <family val="2"/>
      </rPr>
      <t>CUMPLE</t>
    </r>
  </si>
  <si>
    <t>PRESUPUESTO OFICIAL:  
$ 379.881 778</t>
  </si>
  <si>
    <t>&gt; = 1.5</t>
  </si>
  <si>
    <t>(PT/AT) * 100</t>
  </si>
  <si>
    <t>&lt;=60%</t>
  </si>
  <si>
    <t>AC-PC</t>
  </si>
  <si>
    <t>&gt; = 50% PO</t>
  </si>
  <si>
    <t>Activo Corriente - Pasivo corriente</t>
  </si>
  <si>
    <t>14.981.309.911 - 5.690.756.384</t>
  </si>
  <si>
    <t xml:space="preserve">CUMPLE </t>
  </si>
  <si>
    <t>TOTAL OFERTA ECONOMICA  MENSUAL</t>
  </si>
  <si>
    <t>TOTAL SERVICIO  MENSUAL</t>
  </si>
  <si>
    <t>INSUMO  MENSUAL</t>
  </si>
  <si>
    <t>TOTAL JARDINERIA</t>
  </si>
  <si>
    <t xml:space="preserve">SOLICITADOS </t>
  </si>
  <si>
    <t>OBTENIDO POR</t>
  </si>
  <si>
    <t>MAYOR O IGUAL A 2 VECES DEL PO</t>
  </si>
  <si>
    <t xml:space="preserve">INVITACIÓN No. 004-2022 </t>
  </si>
  <si>
    <t xml:space="preserve">
3.1.1. CARTA DE PRESENTACIÓN DE LA OFERTA </t>
  </si>
  <si>
    <t>FOLIO 4</t>
  </si>
  <si>
    <t>La carta de presentación de la OFERTA, deberá ser diligenciada de acuerdo al Formulario No. 1 adjunto a las condiciones de contratación, firmada por el OFERENTE.</t>
  </si>
  <si>
    <t>3.1.2.1 EXISTENCIA Y REPRESENTACIÓN LEGAL</t>
  </si>
  <si>
    <t>3.1.2.1.1 PERSONAS JURÍDICAS</t>
  </si>
  <si>
    <t>FOLIO 8 -14</t>
  </si>
  <si>
    <t>Los OFERENTES deberán estar constituido como persona jurídica, para lo cual deberá presentar el certificado de existencia y representación legal expedido por la Cámara de Comercio de su domicilio principal o el documento que haga sus veces, con fecha no superior a treinta (30) días calendario de antelación a la fecha de cierre, donde conste que se encuentra legalmente constituida como tal y acreditar  que  su   duración   no  será inferior a la vigencia del contrato y un (1) año más, y que su objeto social contenga las actividades que estén relacionadas con el objeto del presente proceso de selección.
Cuando los OFERENTES obren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</si>
  <si>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copia de la CC del Representante Legal</t>
  </si>
  <si>
    <t>FOLIO 15 CUMPLE</t>
  </si>
  <si>
    <t>3.1.2.1.2 CONSORCIO O UNIÓN TEMPORAL</t>
  </si>
  <si>
    <t>N/A</t>
  </si>
  <si>
    <t xml:space="preserve"> 3.1.3 PERSONAS JURÍDICAS EXTRANJERAS:</t>
  </si>
  <si>
    <t xml:space="preserve">2.1.2.3. PERSONAS NATURALES </t>
  </si>
  <si>
    <t xml:space="preserve">Las personas naturales deberán presentar fotocopia de la cédula de ciudadanía. En el caso de ser comerciantes deberán presentar copia del Registro Mercantil. </t>
  </si>
  <si>
    <t xml:space="preserve">2.1.3 DOCUMENTOS OTORGADOS EN EL EXTRANJERO  </t>
  </si>
  <si>
    <t xml:space="preserve">2.1.3.1. CONSULARIZACIÓN  </t>
  </si>
  <si>
    <t xml:space="preserve">2.1.3.2. APOSTILLA  </t>
  </si>
  <si>
    <t>2.1.4 GARANTÍA DE SERIEDAD DE LA OFERTA</t>
  </si>
  <si>
    <t>FOLIO 16-17</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</si>
  <si>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</si>
  <si>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2.1.5 CERTIFICACIÓN EXPEDIDA POR LA CONTRALORÍA GENERAL DE LA REPÚBLICA. </t>
  </si>
  <si>
    <t>FOLIO 18-19</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</si>
  <si>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</si>
  <si>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2.1.6 ANTECEDENTES DISCIPLINARIOS DE LA PROCURADURÍA GENERAL DE LA NACIÓN</t>
  </si>
  <si>
    <t>FOLIO 20-21</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</si>
  <si>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</si>
  <si>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2.1.7 ANTECEDENTES JUDICIALES</t>
  </si>
  <si>
    <t>FOLIO 22-23</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</si>
  <si>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proponentes.</t>
  </si>
  <si>
    <t>2.1.8 REGISTRO UNICO TRIBUTARIO (RUT)</t>
  </si>
  <si>
    <t>FOLIO 111- 113</t>
  </si>
  <si>
    <t>El OFERENTE deberá presentar con la OFERTA, fotocopia del Registro Único Tributario</t>
  </si>
  <si>
    <t>2.1.9 INHABILIDADES E INCOMPATIBILIDADES</t>
  </si>
  <si>
    <t>El OFERENTE no podrá estar incurso en alguna causal de inhabilidad o incompatibilidad constitucional o legal para contratar con la Nación, de acuerdo con lo contemplado en los artículos 8º y 9º de la Ley 80 de 1993, en sus Decretos reglamentarios, en las normas que los modifiquen o complementen y, demás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</si>
  <si>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 xml:space="preserve"> CUMPLE</t>
  </si>
  <si>
    <t>FOLIO 6-7</t>
  </si>
  <si>
    <t>2.1.10 INSCRIPCIÓN EN EL REGISTRO INTERNO DE PROVEEDORES DE LA EMPRESA</t>
  </si>
  <si>
    <t xml:space="preserve">SE VERIFICA EN EL LISTADO DE PROVEEDORES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</si>
  <si>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</si>
  <si>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2.1.11 CERTIFICACIÓN DE PARAFISCALES LEY 789 DE 2002 Y LEY 828 DE 2003 </t>
  </si>
  <si>
    <t>FOLIO 114</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</si>
  <si>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</si>
  <si>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t>
  </si>
  <si>
    <t>INVITACION ABIERTA No. 004-2022</t>
  </si>
  <si>
    <t>EVALUACIÓN DE EXPERIENCIA DE LA INVITACIÓN  ABIERTA  No. 004 DE 2022</t>
  </si>
  <si>
    <t>INVITACION ABIERTA No.004 DE 2022</t>
  </si>
  <si>
    <t xml:space="preserve">             Jefe  Oficina  Asesora de Juridica y  Contratación</t>
  </si>
  <si>
    <t xml:space="preserve">DESCRIPCION </t>
  </si>
  <si>
    <t>MES</t>
  </si>
  <si>
    <t xml:space="preserve">MES </t>
  </si>
  <si>
    <t>OFERTA ECONÓMICA</t>
  </si>
  <si>
    <t xml:space="preserve">CUMPLIMIENTO DEL SISTEMA DE SEGURIDAD Y SALUD EN EL TRABAJO </t>
  </si>
  <si>
    <t xml:space="preserve">PUNTAJE OBTENIDO </t>
  </si>
  <si>
    <t xml:space="preserve">P = 800 x (PM/VP)
Donde:
P = Puntaje para la propuesta en evaluación
VP = Valor de la propuesta en evaluación
PM = Valor de la propuesta más económica.
</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</si>
</sst>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Red]\(&quot;$&quot;\ #,##0\)"/>
    <numFmt numFmtId="181" formatCode="_(&quot;$&quot;\ * #,##0_);_(&quot;$&quot;\ * \(#,##0\);_(&quot;$&quot;\ * &quot;-&quot;_);_(@_)"/>
    <numFmt numFmtId="182" formatCode="_(&quot;$&quot;\ * #,##0.00_);_(&quot;$&quot;\ * \(#,##0.00\);_(&quot;$&quot;\ * &quot;-&quot;??_);_(@_)"/>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_-* #,##0.00\ [$€]_-;\-* #,##0.00\ [$€]_-;_-* &quot;-&quot;??\ [$€]_-;_-@_-"/>
    <numFmt numFmtId="188" formatCode="_-&quot;$&quot;* #,##0_-;\-&quot;$&quot;* #,##0_-;_-&quot;$&quot;* &quot;-&quot;??_-;_-@_-"/>
    <numFmt numFmtId="189" formatCode="_([$$-409]* #,##0_);_([$$-409]* \(#,##0\);_([$$-409]* &quot;-&quot;??_);_(@_)"/>
    <numFmt numFmtId="190" formatCode="0.0%"/>
    <numFmt numFmtId="191" formatCode="_(* #,##0_);_(* \(#,##0\);_(* &quot;-&quot;??_);_(@_)"/>
    <numFmt numFmtId="192" formatCode="&quot;$&quot;#,##0"/>
    <numFmt numFmtId="193" formatCode="_-&quot;$&quot;* #,##0_-;\-&quot;$&quot;* #,##0_-;_-&quot;$&quot;* &quot;-&quot;??_-;_-@"/>
    <numFmt numFmtId="194" formatCode="_-* #,##0\ _P_t_a_-;\-* #,##0\ _P_t_a_-;_-* &quot;-&quot;??\ _P_t_a_-;_-@_-"/>
    <numFmt numFmtId="195" formatCode="_-&quot;$&quot;* #,##0.000_-;\-&quot;$&quot;* #,##0.000_-;_-&quot;$&quot;* &quot;-&quot;??_-;_-@_-"/>
    <numFmt numFmtId="196" formatCode="_-&quot;$&quot;* #,##0.0_-;\-&quot;$&quot;* #,##0.0_-;_-&quot;$&quot;* &quot;-&quot;??_-;_-@_-"/>
    <numFmt numFmtId="197" formatCode="_-&quot;$&quot;* #,##0.0000_-;\-&quot;$&quot;* #,##0.0000_-;_-&quot;$&quot;*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 _P_t_a_-;\-* #,##0.0\ _P_t_a_-;_-* &quot;-&quot;??\ _P_t_a_-;_-@_-"/>
    <numFmt numFmtId="203" formatCode="_-* #,##0.000\ _P_t_a_-;\-* #,##0.000\ _P_t_a_-;_-* &quot;-&quot;??\ _P_t_a_-;_-@_-"/>
    <numFmt numFmtId="204" formatCode="#,##0.00\ _€"/>
    <numFmt numFmtId="205" formatCode="#,##0.000\ _€"/>
    <numFmt numFmtId="206" formatCode="#,##0.0\ _€"/>
    <numFmt numFmtId="207" formatCode="#,##0\ _€"/>
    <numFmt numFmtId="208" formatCode="0.0"/>
    <numFmt numFmtId="209" formatCode="&quot;$&quot;#,##0;[Red]&quot;$&quot;#,##0"/>
    <numFmt numFmtId="210" formatCode="_-&quot;$&quot;\ * #,##0_-;\-&quot;$&quot;\ * #,##0_-;_-&quot;$&quot;\ * &quot;-&quot;??_-;_-@_-"/>
    <numFmt numFmtId="211" formatCode="#,##0.00;[Red]#,##0.00"/>
  </numFmts>
  <fonts count="106">
    <font>
      <sz val="10"/>
      <name val="Arial"/>
      <family val="0"/>
    </font>
    <font>
      <b/>
      <sz val="11"/>
      <name val="Arial"/>
      <family val="2"/>
    </font>
    <font>
      <b/>
      <sz val="9"/>
      <name val="Arial"/>
      <family val="2"/>
    </font>
    <font>
      <sz val="6"/>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11"/>
      <name val="Arial"/>
      <family val="2"/>
    </font>
    <font>
      <b/>
      <sz val="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63"/>
      <name val="Arial"/>
      <family val="2"/>
    </font>
    <font>
      <b/>
      <sz val="9"/>
      <color indexed="63"/>
      <name val="Arial"/>
      <family val="2"/>
    </font>
    <font>
      <b/>
      <sz val="11"/>
      <color indexed="8"/>
      <name val="Arial"/>
      <family val="2"/>
    </font>
    <font>
      <sz val="11"/>
      <color indexed="8"/>
      <name val="Arial"/>
      <family val="2"/>
    </font>
    <font>
      <b/>
      <sz val="10"/>
      <color indexed="8"/>
      <name val="Arial"/>
      <family val="2"/>
    </font>
    <font>
      <b/>
      <sz val="8"/>
      <color indexed="8"/>
      <name val="Arial"/>
      <family val="2"/>
    </font>
    <font>
      <sz val="8"/>
      <color indexed="8"/>
      <name val="Arial"/>
      <family val="2"/>
    </font>
    <font>
      <sz val="6"/>
      <color indexed="8"/>
      <name val="Arial"/>
      <family val="2"/>
    </font>
    <font>
      <b/>
      <sz val="6"/>
      <color indexed="49"/>
      <name val="Arial"/>
      <family val="2"/>
    </font>
    <font>
      <sz val="10"/>
      <color indexed="56"/>
      <name val="Arial"/>
      <family val="2"/>
    </font>
    <font>
      <b/>
      <sz val="10"/>
      <color indexed="56"/>
      <name val="Arial"/>
      <family val="2"/>
    </font>
    <font>
      <b/>
      <sz val="6"/>
      <color indexed="56"/>
      <name val="Arial"/>
      <family val="2"/>
    </font>
    <font>
      <sz val="10"/>
      <color indexed="8"/>
      <name val="Arial"/>
      <family val="2"/>
    </font>
    <font>
      <b/>
      <sz val="12"/>
      <color indexed="63"/>
      <name val="Arial"/>
      <family val="2"/>
    </font>
    <font>
      <sz val="6"/>
      <color indexed="56"/>
      <name val="Arial"/>
      <family val="2"/>
    </font>
    <font>
      <b/>
      <sz val="9"/>
      <color indexed="8"/>
      <name val="Calibri"/>
      <family val="2"/>
    </font>
    <font>
      <sz val="9"/>
      <color indexed="8"/>
      <name val="Calibri"/>
      <family val="2"/>
    </font>
    <font>
      <b/>
      <sz val="10"/>
      <color indexed="8"/>
      <name val="Calibri"/>
      <family val="2"/>
    </font>
    <font>
      <b/>
      <sz val="9"/>
      <color indexed="8"/>
      <name val="Arial"/>
      <family val="2"/>
    </font>
    <font>
      <b/>
      <sz val="12"/>
      <color indexed="8"/>
      <name val="Calibri"/>
      <family val="2"/>
    </font>
    <font>
      <sz val="12"/>
      <color indexed="8"/>
      <name val="Calibri"/>
      <family val="2"/>
    </font>
    <font>
      <b/>
      <sz val="6"/>
      <color indexed="8"/>
      <name val="Arial"/>
      <family val="2"/>
    </font>
    <font>
      <b/>
      <sz val="12"/>
      <color indexed="8"/>
      <name val="Arial"/>
      <family val="2"/>
    </font>
    <font>
      <sz val="10"/>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222B35"/>
      <name val="Arial"/>
      <family val="2"/>
    </font>
    <font>
      <b/>
      <sz val="9"/>
      <color rgb="FF222B35"/>
      <name val="Arial"/>
      <family val="2"/>
    </font>
    <font>
      <b/>
      <sz val="11"/>
      <color rgb="FF000000"/>
      <name val="Arial"/>
      <family val="2"/>
    </font>
    <font>
      <sz val="11"/>
      <color rgb="FF000000"/>
      <name val="Arial"/>
      <family val="2"/>
    </font>
    <font>
      <b/>
      <sz val="10"/>
      <color rgb="FF000000"/>
      <name val="Arial"/>
      <family val="2"/>
    </font>
    <font>
      <b/>
      <sz val="8"/>
      <color rgb="FF000000"/>
      <name val="Arial"/>
      <family val="2"/>
    </font>
    <font>
      <sz val="8"/>
      <color rgb="FF000000"/>
      <name val="Arial"/>
      <family val="2"/>
    </font>
    <font>
      <sz val="6"/>
      <color theme="1"/>
      <name val="Arial"/>
      <family val="2"/>
    </font>
    <font>
      <b/>
      <sz val="6"/>
      <color theme="8" tint="-0.24997000396251678"/>
      <name val="Arial"/>
      <family val="2"/>
    </font>
    <font>
      <sz val="6"/>
      <color rgb="FF000000"/>
      <name val="Arial"/>
      <family val="2"/>
    </font>
    <font>
      <sz val="10"/>
      <color theme="3" tint="-0.4999699890613556"/>
      <name val="Arial"/>
      <family val="2"/>
    </font>
    <font>
      <b/>
      <sz val="10"/>
      <color theme="3" tint="-0.4999699890613556"/>
      <name val="Arial"/>
      <family val="2"/>
    </font>
    <font>
      <b/>
      <sz val="6"/>
      <color theme="3" tint="-0.4999699890613556"/>
      <name val="Arial"/>
      <family val="2"/>
    </font>
    <font>
      <sz val="10"/>
      <color rgb="FF000000"/>
      <name val="Arial"/>
      <family val="2"/>
    </font>
    <font>
      <b/>
      <sz val="12"/>
      <color rgb="FF222B35"/>
      <name val="Arial"/>
      <family val="2"/>
    </font>
    <font>
      <sz val="6"/>
      <color theme="3" tint="-0.4999699890613556"/>
      <name val="Arial"/>
      <family val="2"/>
    </font>
    <font>
      <b/>
      <sz val="9"/>
      <color theme="1"/>
      <name val="Calibri"/>
      <family val="2"/>
    </font>
    <font>
      <sz val="9"/>
      <color theme="1"/>
      <name val="Calibri"/>
      <family val="2"/>
    </font>
    <font>
      <b/>
      <sz val="8"/>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1"/>
      <color theme="1"/>
      <name val="Arial"/>
      <family val="2"/>
    </font>
    <font>
      <sz val="11"/>
      <color theme="1"/>
      <name val="Arial"/>
      <family val="2"/>
    </font>
    <font>
      <b/>
      <sz val="12"/>
      <color theme="1"/>
      <name val="Calibri"/>
      <family val="2"/>
    </font>
    <font>
      <sz val="12"/>
      <color theme="1"/>
      <name val="Calibri"/>
      <family val="2"/>
    </font>
    <font>
      <b/>
      <sz val="6"/>
      <color rgb="FF000000"/>
      <name val="Arial"/>
      <family val="2"/>
    </font>
    <font>
      <b/>
      <sz val="12"/>
      <color theme="1"/>
      <name val="Arial"/>
      <family val="2"/>
    </font>
    <font>
      <b/>
      <sz val="10"/>
      <color theme="1"/>
      <name val="Calibri"/>
      <family val="2"/>
    </font>
    <font>
      <sz val="10"/>
      <color theme="1"/>
      <name val="Calibri"/>
      <family val="2"/>
    </font>
    <font>
      <sz val="9"/>
      <color theme="1"/>
      <name val="Arial"/>
      <family val="2"/>
    </font>
    <font>
      <b/>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theme="2" tint="-0.24997000396251678"/>
        <bgColor indexed="64"/>
      </patternFill>
    </fill>
    <fill>
      <patternFill patternType="solid">
        <fgColor theme="2"/>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color rgb="FF000000"/>
      </left>
      <right style="thin">
        <color rgb="FF000000"/>
      </right>
      <top/>
      <bottom style="thin">
        <color rgb="FF000000"/>
      </bottom>
    </border>
    <border>
      <left style="thin"/>
      <right style="thin"/>
      <top/>
      <bottom style="thin"/>
    </border>
    <border>
      <left style="thin"/>
      <right/>
      <top/>
      <bottom style="thin"/>
    </border>
    <border>
      <left style="medium"/>
      <right style="thin"/>
      <top/>
      <bottom/>
    </border>
    <border>
      <left style="thin"/>
      <right style="thin"/>
      <top/>
      <bottom/>
    </border>
    <border>
      <left style="medium"/>
      <right style="medium"/>
      <top style="medium"/>
      <bottom/>
    </border>
    <border>
      <left/>
      <right style="medium"/>
      <top/>
      <bottom style="medium"/>
    </border>
    <border>
      <left style="thin"/>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right/>
      <top/>
      <bottom style="medium"/>
    </border>
    <border>
      <left style="medium"/>
      <right/>
      <top/>
      <bottom/>
    </border>
    <border>
      <left style="medium"/>
      <right/>
      <top/>
      <bottom style="medium"/>
    </border>
    <border>
      <left style="medium"/>
      <right style="medium"/>
      <top style="thin"/>
      <bottom style="medium"/>
    </border>
    <border>
      <left style="thin"/>
      <right/>
      <top style="thin"/>
      <bottom/>
    </border>
    <border>
      <left/>
      <right/>
      <top style="thin"/>
      <bottom/>
    </border>
    <border>
      <left style="medium"/>
      <right style="medium"/>
      <top style="medium"/>
      <bottom style="medium"/>
    </border>
    <border>
      <left style="medium"/>
      <right style="medium"/>
      <top style="thin"/>
      <bottom style="thin"/>
    </border>
    <border>
      <left style="medium"/>
      <right style="medium"/>
      <top/>
      <bottom/>
    </border>
    <border>
      <left style="medium"/>
      <right style="medium"/>
      <top/>
      <bottom style="medium"/>
    </border>
    <border>
      <left>
        <color indexed="63"/>
      </left>
      <right style="thin">
        <color rgb="FF000000"/>
      </right>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right/>
      <top/>
      <bottom style="thin"/>
    </border>
    <border>
      <left/>
      <right style="thin"/>
      <top style="thin"/>
      <bottom/>
    </border>
    <border>
      <left style="thin"/>
      <right/>
      <top/>
      <bottom/>
    </border>
    <border>
      <left/>
      <right style="thin"/>
      <top/>
      <bottom/>
    </border>
    <border>
      <left/>
      <right style="thin"/>
      <top/>
      <bottom style="thin"/>
    </border>
    <border>
      <left style="medium"/>
      <right/>
      <top style="medium"/>
      <bottom style="medium"/>
    </border>
    <border>
      <left/>
      <right style="medium"/>
      <top style="medium"/>
      <bottom style="medium"/>
    </border>
    <border>
      <left/>
      <right/>
      <top style="medium"/>
      <bottom style="medium"/>
    </border>
    <border>
      <left>
        <color indexed="63"/>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5"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6"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2" fontId="56" fillId="0" borderId="0" applyFont="0" applyFill="0" applyBorder="0" applyAlignment="0" applyProtection="0"/>
    <xf numFmtId="0" fontId="66" fillId="31" borderId="0" applyNumberFormat="0" applyBorder="0" applyAlignment="0" applyProtection="0"/>
    <xf numFmtId="0" fontId="5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56"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330">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2" fillId="0" borderId="0" xfId="0" applyFont="1" applyBorder="1" applyAlignment="1">
      <alignment horizontal="justify" vertical="top" wrapText="1"/>
    </xf>
    <xf numFmtId="0" fontId="1" fillId="0" borderId="0" xfId="0" applyFont="1" applyBorder="1" applyAlignment="1">
      <alignment horizontal="center" wrapText="1"/>
    </xf>
    <xf numFmtId="0" fontId="5" fillId="0" borderId="0" xfId="0" applyFont="1" applyBorder="1" applyAlignment="1">
      <alignment horizontal="left" vertical="top" wrapText="1"/>
    </xf>
    <xf numFmtId="0" fontId="2" fillId="0" borderId="0" xfId="0" applyFont="1" applyBorder="1" applyAlignment="1">
      <alignment vertical="top"/>
    </xf>
    <xf numFmtId="0" fontId="0" fillId="0" borderId="0" xfId="62">
      <alignment/>
      <protection/>
    </xf>
    <xf numFmtId="0" fontId="8" fillId="0" borderId="0" xfId="0" applyFont="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0" xfId="0" applyFont="1" applyAlignment="1">
      <alignment/>
    </xf>
    <xf numFmtId="0" fontId="2" fillId="0" borderId="0" xfId="0" applyFont="1" applyBorder="1" applyAlignment="1">
      <alignment horizontal="left" vertical="top" wrapText="1"/>
    </xf>
    <xf numFmtId="194" fontId="0" fillId="0" borderId="0" xfId="51" applyNumberFormat="1" applyFont="1" applyAlignment="1">
      <alignment/>
    </xf>
    <xf numFmtId="0" fontId="8" fillId="0" borderId="10"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0" fillId="0" borderId="0" xfId="0" applyAlignment="1">
      <alignment horizontal="center" vertical="center"/>
    </xf>
    <xf numFmtId="0" fontId="75"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7" fillId="7" borderId="10"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xf>
    <xf numFmtId="0" fontId="12" fillId="19" borderId="10" xfId="62" applyFont="1" applyFill="1" applyBorder="1" applyAlignment="1">
      <alignment horizontal="center" vertical="center" wrapText="1"/>
      <protection/>
    </xf>
    <xf numFmtId="0" fontId="4" fillId="0" borderId="10" xfId="62" applyFont="1" applyBorder="1" applyAlignment="1">
      <alignment horizontal="center" vertical="center" wrapText="1"/>
      <protection/>
    </xf>
    <xf numFmtId="0" fontId="78" fillId="0" borderId="10" xfId="62" applyFont="1" applyBorder="1" applyAlignment="1">
      <alignment horizontal="center" vertical="center" wrapText="1"/>
      <protection/>
    </xf>
    <xf numFmtId="0" fontId="74" fillId="0" borderId="10" xfId="0" applyFont="1" applyBorder="1" applyAlignment="1">
      <alignment horizontal="center" vertical="center" wrapText="1"/>
    </xf>
    <xf numFmtId="189" fontId="79" fillId="0" borderId="10" xfId="58" applyNumberFormat="1" applyFont="1" applyBorder="1" applyAlignment="1">
      <alignment horizontal="center" vertical="center" wrapText="1"/>
    </xf>
    <xf numFmtId="0" fontId="3" fillId="0" borderId="0" xfId="62" applyFont="1">
      <alignment/>
      <protection/>
    </xf>
    <xf numFmtId="186" fontId="3" fillId="0" borderId="0" xfId="55" applyFont="1" applyAlignment="1">
      <alignment/>
    </xf>
    <xf numFmtId="186" fontId="3" fillId="0" borderId="0" xfId="55" applyFont="1" applyAlignment="1">
      <alignment horizontal="center"/>
    </xf>
    <xf numFmtId="186" fontId="80" fillId="0" borderId="0" xfId="55" applyFont="1" applyAlignment="1">
      <alignment/>
    </xf>
    <xf numFmtId="186" fontId="81" fillId="0" borderId="0" xfId="55" applyFont="1" applyAlignment="1">
      <alignment vertical="center"/>
    </xf>
    <xf numFmtId="186" fontId="80" fillId="0" borderId="0" xfId="55" applyFont="1" applyAlignment="1">
      <alignment horizontal="center"/>
    </xf>
    <xf numFmtId="188" fontId="80" fillId="0" borderId="10" xfId="58" applyNumberFormat="1" applyFont="1" applyBorder="1" applyAlignment="1">
      <alignment vertical="center"/>
    </xf>
    <xf numFmtId="0" fontId="82" fillId="0" borderId="0" xfId="62" applyFont="1" applyAlignment="1">
      <alignment wrapText="1"/>
      <protection/>
    </xf>
    <xf numFmtId="0" fontId="3" fillId="0" borderId="0" xfId="62" applyFont="1" applyAlignment="1">
      <alignment/>
      <protection/>
    </xf>
    <xf numFmtId="0" fontId="83" fillId="0" borderId="10" xfId="55" applyNumberFormat="1" applyFont="1" applyFill="1" applyBorder="1" applyAlignment="1">
      <alignment horizontal="center" vertical="center" wrapText="1"/>
    </xf>
    <xf numFmtId="192" fontId="84" fillId="0" borderId="10" xfId="55" applyNumberFormat="1" applyFont="1" applyFill="1" applyBorder="1" applyAlignment="1">
      <alignment horizontal="center" vertical="center" wrapText="1"/>
    </xf>
    <xf numFmtId="0" fontId="74" fillId="0" borderId="10" xfId="62" applyFont="1" applyBorder="1" applyAlignment="1">
      <alignment horizontal="center" vertical="center" wrapText="1"/>
      <protection/>
    </xf>
    <xf numFmtId="188" fontId="13" fillId="0" borderId="0" xfId="62" applyNumberFormat="1" applyFont="1" applyBorder="1">
      <alignment/>
      <protection/>
    </xf>
    <xf numFmtId="0" fontId="3" fillId="0" borderId="10" xfId="62" applyFont="1" applyBorder="1">
      <alignment/>
      <protection/>
    </xf>
    <xf numFmtId="0" fontId="13" fillId="33" borderId="12" xfId="62" applyFont="1" applyFill="1" applyBorder="1" applyAlignment="1">
      <alignment horizontal="center" wrapText="1"/>
      <protection/>
    </xf>
    <xf numFmtId="0" fontId="11" fillId="0" borderId="0" xfId="0" applyFont="1" applyAlignment="1">
      <alignment horizontal="center" vertical="center" wrapText="1"/>
    </xf>
    <xf numFmtId="0" fontId="77" fillId="0" borderId="10" xfId="0" applyFont="1" applyBorder="1" applyAlignment="1">
      <alignment horizontal="center" vertical="center" wrapText="1"/>
    </xf>
    <xf numFmtId="0" fontId="8" fillId="34" borderId="10" xfId="62" applyFont="1" applyFill="1" applyBorder="1" applyAlignment="1">
      <alignment horizontal="center" vertical="center" wrapText="1"/>
      <protection/>
    </xf>
    <xf numFmtId="0" fontId="8" fillId="35" borderId="10" xfId="62" applyFont="1" applyFill="1" applyBorder="1" applyAlignment="1">
      <alignment horizontal="center" vertical="center" wrapText="1"/>
      <protection/>
    </xf>
    <xf numFmtId="0" fontId="8" fillId="3" borderId="10" xfId="62" applyFont="1" applyFill="1" applyBorder="1" applyAlignment="1">
      <alignment horizontal="center" vertical="center" wrapText="1"/>
      <protection/>
    </xf>
    <xf numFmtId="0" fontId="9" fillId="3" borderId="10" xfId="0" applyFont="1" applyFill="1" applyBorder="1" applyAlignment="1">
      <alignment horizontal="center" vertical="center" wrapText="1"/>
    </xf>
    <xf numFmtId="0" fontId="85" fillId="35" borderId="13" xfId="62" applyFont="1" applyFill="1" applyBorder="1" applyAlignment="1">
      <alignment horizontal="center" vertical="center" wrapText="1"/>
      <protection/>
    </xf>
    <xf numFmtId="0" fontId="85" fillId="35" borderId="14" xfId="55" applyNumberFormat="1" applyFont="1" applyFill="1" applyBorder="1" applyAlignment="1">
      <alignment horizontal="center" vertical="center" wrapText="1"/>
    </xf>
    <xf numFmtId="0" fontId="85" fillId="35" borderId="15" xfId="62" applyFont="1" applyFill="1" applyBorder="1" applyAlignment="1">
      <alignment horizontal="center" vertical="center" wrapText="1"/>
      <protection/>
    </xf>
    <xf numFmtId="0" fontId="85" fillId="35" borderId="16" xfId="62" applyFont="1" applyFill="1" applyBorder="1" applyAlignment="1">
      <alignment horizontal="center" vertical="center" wrapText="1"/>
      <protection/>
    </xf>
    <xf numFmtId="0" fontId="2" fillId="0" borderId="17" xfId="0" applyFont="1" applyBorder="1" applyAlignment="1">
      <alignment horizontal="justify" vertical="center"/>
    </xf>
    <xf numFmtId="0" fontId="0" fillId="0" borderId="0" xfId="62" applyAlignment="1">
      <alignment horizontal="center" vertical="center" wrapText="1"/>
      <protection/>
    </xf>
    <xf numFmtId="0" fontId="0" fillId="0" borderId="0" xfId="62" applyBorder="1" applyAlignment="1">
      <alignment horizontal="center" vertical="center" wrapText="1"/>
      <protection/>
    </xf>
    <xf numFmtId="0" fontId="0" fillId="0" borderId="10" xfId="62" applyBorder="1" applyAlignment="1">
      <alignment horizontal="center" vertical="center" wrapText="1"/>
      <protection/>
    </xf>
    <xf numFmtId="0" fontId="8" fillId="0" borderId="10" xfId="62" applyFont="1" applyBorder="1" applyAlignment="1">
      <alignment horizontal="center" vertical="center" wrapText="1"/>
      <protection/>
    </xf>
    <xf numFmtId="0" fontId="0" fillId="0" borderId="0" xfId="0" applyAlignment="1">
      <alignment horizontal="center" vertical="center" wrapText="1"/>
    </xf>
    <xf numFmtId="0" fontId="0" fillId="0" borderId="0" xfId="0" applyFont="1" applyAlignment="1">
      <alignment horizontal="center" vertical="center" wrapText="1"/>
    </xf>
    <xf numFmtId="0" fontId="11" fillId="0" borderId="18" xfId="0" applyFont="1" applyBorder="1" applyAlignment="1">
      <alignment horizontal="center" vertical="center" wrapText="1"/>
    </xf>
    <xf numFmtId="0" fontId="8" fillId="0" borderId="19" xfId="62" applyFont="1" applyBorder="1" applyAlignment="1">
      <alignment horizontal="center" vertical="center" wrapText="1"/>
      <protection/>
    </xf>
    <xf numFmtId="0" fontId="0" fillId="0" borderId="20" xfId="62" applyBorder="1" applyAlignment="1">
      <alignment horizontal="center" vertical="center" wrapText="1"/>
      <protection/>
    </xf>
    <xf numFmtId="0" fontId="1" fillId="0" borderId="0" xfId="0" applyFont="1" applyAlignment="1">
      <alignment horizontal="center" vertical="center" wrapText="1"/>
    </xf>
    <xf numFmtId="0" fontId="8" fillId="0" borderId="10" xfId="62" applyFont="1" applyFill="1" applyBorder="1" applyAlignment="1">
      <alignment horizontal="center" vertical="center" wrapText="1"/>
      <protection/>
    </xf>
    <xf numFmtId="0" fontId="10" fillId="0" borderId="0" xfId="0" applyFont="1" applyAlignment="1">
      <alignment horizontal="center" vertical="center" wrapText="1"/>
    </xf>
    <xf numFmtId="0" fontId="86"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87" fillId="0" borderId="10" xfId="0" applyFont="1" applyBorder="1" applyAlignment="1">
      <alignment horizontal="center" vertical="center" wrapText="1"/>
    </xf>
    <xf numFmtId="0" fontId="0" fillId="0" borderId="0" xfId="62" applyAlignment="1">
      <alignment horizontal="center" vertical="center"/>
      <protection/>
    </xf>
    <xf numFmtId="0" fontId="8" fillId="0" borderId="0" xfId="0" applyFont="1" applyAlignment="1">
      <alignment vertical="center"/>
    </xf>
    <xf numFmtId="0" fontId="8" fillId="0" borderId="0" xfId="62" applyFont="1" applyAlignment="1">
      <alignment vertical="center"/>
      <protection/>
    </xf>
    <xf numFmtId="0" fontId="0" fillId="0" borderId="0" xfId="62" applyAlignment="1">
      <alignment vertical="center"/>
      <protection/>
    </xf>
    <xf numFmtId="0" fontId="9" fillId="0" borderId="10" xfId="62" applyFont="1" applyBorder="1" applyAlignment="1">
      <alignment horizontal="center" vertical="center" wrapText="1"/>
      <protection/>
    </xf>
    <xf numFmtId="0" fontId="2" fillId="0" borderId="10" xfId="0" applyFont="1" applyBorder="1" applyAlignment="1">
      <alignment horizontal="justify" vertical="center" wrapText="1"/>
    </xf>
    <xf numFmtId="0" fontId="5" fillId="0" borderId="10" xfId="0" applyFont="1" applyBorder="1" applyAlignment="1">
      <alignment horizontal="center" vertical="center"/>
    </xf>
    <xf numFmtId="188" fontId="88" fillId="0" borderId="10" xfId="58" applyNumberFormat="1" applyFont="1" applyFill="1" applyBorder="1" applyAlignment="1">
      <alignment horizontal="center" vertical="center"/>
    </xf>
    <xf numFmtId="0" fontId="73" fillId="0" borderId="10" xfId="0" applyFont="1" applyBorder="1" applyAlignment="1">
      <alignment horizontal="center" vertical="center" wrapText="1"/>
    </xf>
    <xf numFmtId="0" fontId="12" fillId="19" borderId="10" xfId="62" applyFont="1" applyFill="1" applyBorder="1" applyAlignment="1">
      <alignment horizontal="center" vertical="center"/>
      <protection/>
    </xf>
    <xf numFmtId="0" fontId="73"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4" fillId="0" borderId="13"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2" xfId="0" applyFont="1" applyBorder="1" applyAlignment="1">
      <alignment horizontal="center" vertical="center" wrapText="1"/>
    </xf>
    <xf numFmtId="0" fontId="4" fillId="0" borderId="10" xfId="0" applyFont="1" applyBorder="1" applyAlignment="1">
      <alignment/>
    </xf>
    <xf numFmtId="0" fontId="11" fillId="0" borderId="23"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188" fontId="3" fillId="0" borderId="10" xfId="58" applyNumberFormat="1" applyFont="1" applyBorder="1" applyAlignment="1">
      <alignment vertical="center"/>
    </xf>
    <xf numFmtId="0" fontId="73" fillId="0" borderId="10" xfId="0" applyFont="1" applyBorder="1" applyAlignment="1">
      <alignment horizontal="center" vertical="center" wrapText="1"/>
    </xf>
    <xf numFmtId="0" fontId="0" fillId="36" borderId="0" xfId="0" applyFill="1" applyAlignment="1">
      <alignment/>
    </xf>
    <xf numFmtId="0" fontId="72" fillId="36" borderId="0" xfId="0" applyFont="1" applyFill="1" applyAlignment="1">
      <alignment/>
    </xf>
    <xf numFmtId="0" fontId="89" fillId="36" borderId="24" xfId="0" applyFont="1" applyFill="1" applyBorder="1" applyAlignment="1">
      <alignment horizontal="center"/>
    </xf>
    <xf numFmtId="0" fontId="90" fillId="36" borderId="24" xfId="0" applyFont="1" applyFill="1" applyBorder="1" applyAlignment="1">
      <alignment/>
    </xf>
    <xf numFmtId="0" fontId="90" fillId="36" borderId="23" xfId="0" applyFont="1" applyFill="1" applyBorder="1" applyAlignment="1">
      <alignment horizontal="center"/>
    </xf>
    <xf numFmtId="191" fontId="90" fillId="36" borderId="23" xfId="54" applyNumberFormat="1" applyFont="1" applyFill="1" applyBorder="1" applyAlignment="1">
      <alignment/>
    </xf>
    <xf numFmtId="39" fontId="90" fillId="36" borderId="0" xfId="54" applyNumberFormat="1" applyFont="1" applyFill="1" applyBorder="1" applyAlignment="1">
      <alignment/>
    </xf>
    <xf numFmtId="191" fontId="90" fillId="36" borderId="0" xfId="54" applyNumberFormat="1" applyFont="1" applyFill="1" applyBorder="1" applyAlignment="1">
      <alignment/>
    </xf>
    <xf numFmtId="2" fontId="90" fillId="36" borderId="0" xfId="65" applyNumberFormat="1" applyFont="1" applyFill="1" applyBorder="1" applyAlignment="1">
      <alignment/>
    </xf>
    <xf numFmtId="0" fontId="90" fillId="36" borderId="25" xfId="0" applyFont="1" applyFill="1" applyBorder="1" applyAlignment="1">
      <alignment/>
    </xf>
    <xf numFmtId="0" fontId="91" fillId="36" borderId="0" xfId="0" applyFont="1" applyFill="1" applyAlignment="1">
      <alignment/>
    </xf>
    <xf numFmtId="0" fontId="92" fillId="36" borderId="0" xfId="0" applyFont="1" applyFill="1" applyAlignment="1">
      <alignment/>
    </xf>
    <xf numFmtId="0" fontId="92" fillId="36" borderId="26" xfId="0" applyFont="1" applyFill="1" applyBorder="1" applyAlignment="1">
      <alignment horizontal="left" vertical="center" wrapText="1"/>
    </xf>
    <xf numFmtId="0" fontId="84" fillId="0" borderId="10" xfId="55" applyNumberFormat="1" applyFont="1" applyFill="1" applyBorder="1" applyAlignment="1">
      <alignment horizontal="center" vertical="center" wrapText="1"/>
    </xf>
    <xf numFmtId="188" fontId="80" fillId="0" borderId="10" xfId="58" applyNumberFormat="1" applyFont="1" applyFill="1" applyBorder="1" applyAlignment="1">
      <alignment vertical="center"/>
    </xf>
    <xf numFmtId="0" fontId="0" fillId="0" borderId="0" xfId="0" applyFill="1" applyAlignment="1">
      <alignment/>
    </xf>
    <xf numFmtId="0" fontId="3" fillId="7" borderId="10" xfId="62" applyFont="1" applyFill="1" applyBorder="1" applyAlignment="1">
      <alignment horizontal="center" wrapText="1"/>
      <protection/>
    </xf>
    <xf numFmtId="0" fontId="3" fillId="0" borderId="10" xfId="62" applyFont="1" applyBorder="1" applyAlignment="1">
      <alignment horizontal="center" wrapText="1"/>
      <protection/>
    </xf>
    <xf numFmtId="188" fontId="13" fillId="0" borderId="10" xfId="58" applyNumberFormat="1" applyFont="1" applyBorder="1" applyAlignment="1">
      <alignment vertical="center"/>
    </xf>
    <xf numFmtId="0" fontId="13" fillId="7" borderId="10" xfId="62" applyFont="1" applyFill="1" applyBorder="1" applyAlignment="1">
      <alignment horizontal="center" wrapText="1"/>
      <protection/>
    </xf>
    <xf numFmtId="0" fontId="13" fillId="0" borderId="10" xfId="62" applyFont="1" applyBorder="1" applyAlignment="1">
      <alignment horizontal="center" wrapText="1"/>
      <protection/>
    </xf>
    <xf numFmtId="0" fontId="3" fillId="0" borderId="10" xfId="62" applyFont="1" applyBorder="1" applyAlignment="1">
      <alignment/>
      <protection/>
    </xf>
    <xf numFmtId="0" fontId="0" fillId="0" borderId="0" xfId="62" applyFont="1">
      <alignment/>
      <protection/>
    </xf>
    <xf numFmtId="188" fontId="0" fillId="0" borderId="0" xfId="62" applyNumberFormat="1" applyFont="1">
      <alignment/>
      <protection/>
    </xf>
    <xf numFmtId="0" fontId="9" fillId="0" borderId="13" xfId="62" applyFont="1" applyFill="1" applyBorder="1" applyAlignment="1">
      <alignment horizontal="center" vertical="center" wrapText="1"/>
      <protection/>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0" xfId="62" applyFont="1" applyBorder="1" applyAlignment="1">
      <alignment horizontal="center" vertical="center" wrapText="1"/>
      <protection/>
    </xf>
    <xf numFmtId="0" fontId="8" fillId="0" borderId="0" xfId="62" applyFont="1" applyFill="1" applyBorder="1" applyAlignment="1">
      <alignment horizontal="center" vertical="center" wrapText="1"/>
      <protection/>
    </xf>
    <xf numFmtId="0" fontId="0" fillId="0" borderId="0" xfId="62" applyBorder="1">
      <alignment/>
      <protection/>
    </xf>
    <xf numFmtId="0" fontId="8" fillId="0" borderId="0"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5" fillId="0" borderId="0" xfId="0" applyFont="1" applyFill="1" applyBorder="1" applyAlignment="1">
      <alignment horizontal="center" vertical="center" wrapText="1"/>
    </xf>
    <xf numFmtId="189" fontId="79" fillId="0" borderId="0" xfId="58" applyNumberFormat="1" applyFont="1" applyBorder="1" applyAlignment="1">
      <alignment horizontal="center" vertical="center" wrapText="1"/>
    </xf>
    <xf numFmtId="0" fontId="0" fillId="0" borderId="0" xfId="0" applyBorder="1" applyAlignment="1">
      <alignment/>
    </xf>
    <xf numFmtId="188" fontId="80" fillId="0" borderId="21" xfId="58" applyNumberFormat="1" applyFont="1" applyBorder="1" applyAlignment="1">
      <alignment vertical="center"/>
    </xf>
    <xf numFmtId="0" fontId="9" fillId="0" borderId="0" xfId="62" applyFont="1" applyBorder="1" applyAlignment="1">
      <alignment horizontal="left" vertical="top" wrapText="1"/>
      <protection/>
    </xf>
    <xf numFmtId="0" fontId="4" fillId="0" borderId="0" xfId="0" applyFont="1" applyAlignment="1">
      <alignment horizontal="center" vertical="center" wrapText="1"/>
    </xf>
    <xf numFmtId="0" fontId="84" fillId="0" borderId="10" xfId="62" applyFont="1" applyFill="1" applyBorder="1" applyAlignment="1">
      <alignment horizontal="center" vertical="center" wrapText="1"/>
      <protection/>
    </xf>
    <xf numFmtId="0" fontId="1" fillId="0" borderId="0" xfId="0" applyFont="1" applyAlignment="1">
      <alignment horizontal="center" wrapText="1"/>
    </xf>
    <xf numFmtId="0" fontId="2" fillId="0" borderId="0" xfId="0" applyFont="1" applyAlignment="1">
      <alignment horizontal="left"/>
    </xf>
    <xf numFmtId="0" fontId="5" fillId="0" borderId="0" xfId="62" applyFont="1" applyBorder="1" applyAlignment="1">
      <alignment horizontal="left" vertical="top" wrapText="1"/>
      <protection/>
    </xf>
    <xf numFmtId="188" fontId="80" fillId="36" borderId="10" xfId="58" applyNumberFormat="1" applyFont="1" applyFill="1" applyBorder="1" applyAlignment="1">
      <alignment vertical="center"/>
    </xf>
    <xf numFmtId="0" fontId="93" fillId="0" borderId="0" xfId="62" applyFont="1" applyBorder="1" applyAlignment="1">
      <alignment horizontal="center"/>
      <protection/>
    </xf>
    <xf numFmtId="0" fontId="2" fillId="0" borderId="10" xfId="0" applyFont="1" applyFill="1" applyBorder="1" applyAlignment="1">
      <alignment horizontal="center" vertical="center" wrapText="1"/>
    </xf>
    <xf numFmtId="0" fontId="0" fillId="0" borderId="28" xfId="62" applyBorder="1">
      <alignment/>
      <protection/>
    </xf>
    <xf numFmtId="188" fontId="13" fillId="0" borderId="10" xfId="58" applyNumberFormat="1" applyFont="1" applyFill="1" applyBorder="1" applyAlignment="1">
      <alignment horizontal="center" vertical="center" wrapText="1"/>
    </xf>
    <xf numFmtId="0" fontId="0" fillId="36" borderId="0" xfId="0" applyFill="1" applyAlignment="1">
      <alignment vertical="top"/>
    </xf>
    <xf numFmtId="0" fontId="94" fillId="36" borderId="0" xfId="0" applyFont="1" applyFill="1" applyAlignment="1">
      <alignment/>
    </xf>
    <xf numFmtId="0" fontId="92" fillId="36" borderId="0" xfId="0" applyFont="1" applyFill="1" applyAlignment="1">
      <alignment horizontal="center"/>
    </xf>
    <xf numFmtId="0" fontId="92" fillId="36" borderId="0" xfId="0" applyFont="1" applyFill="1" applyAlignment="1">
      <alignment horizontal="center" vertical="center"/>
    </xf>
    <xf numFmtId="0" fontId="93" fillId="36" borderId="29" xfId="0" applyFont="1" applyFill="1" applyBorder="1" applyAlignment="1">
      <alignment horizontal="center" vertical="center"/>
    </xf>
    <xf numFmtId="0" fontId="93" fillId="36" borderId="29" xfId="0" applyFont="1" applyFill="1" applyBorder="1" applyAlignment="1">
      <alignment horizontal="center" vertical="center" wrapText="1"/>
    </xf>
    <xf numFmtId="0" fontId="95" fillId="36" borderId="17" xfId="0" applyFont="1" applyFill="1" applyBorder="1" applyAlignment="1">
      <alignment horizontal="center"/>
    </xf>
    <xf numFmtId="0" fontId="95" fillId="36" borderId="17" xfId="0" applyFont="1" applyFill="1" applyBorder="1" applyAlignment="1">
      <alignment horizontal="center" vertical="center"/>
    </xf>
    <xf numFmtId="0" fontId="93" fillId="36" borderId="30" xfId="0" applyFont="1" applyFill="1" applyBorder="1" applyAlignment="1">
      <alignment horizontal="justify" vertical="justify" wrapText="1"/>
    </xf>
    <xf numFmtId="190" fontId="8" fillId="36" borderId="30" xfId="65" applyNumberFormat="1" applyFont="1" applyFill="1" applyBorder="1" applyAlignment="1">
      <alignment horizontal="center" vertical="justify"/>
    </xf>
    <xf numFmtId="0" fontId="4" fillId="36" borderId="26" xfId="0" applyFont="1" applyFill="1" applyBorder="1" applyAlignment="1">
      <alignment horizontal="left" vertical="center" wrapText="1"/>
    </xf>
    <xf numFmtId="0" fontId="93" fillId="36" borderId="0" xfId="0" applyFont="1" applyFill="1" applyAlignment="1">
      <alignment horizontal="center" vertical="center"/>
    </xf>
    <xf numFmtId="0" fontId="93" fillId="36" borderId="0" xfId="0" applyFont="1" applyFill="1" applyAlignment="1">
      <alignment horizontal="center" vertical="center" wrapText="1"/>
    </xf>
    <xf numFmtId="0" fontId="95" fillId="36" borderId="0" xfId="0" applyFont="1" applyFill="1" applyAlignment="1">
      <alignment horizontal="center"/>
    </xf>
    <xf numFmtId="0" fontId="95" fillId="36" borderId="0" xfId="0" applyFont="1" applyFill="1" applyAlignment="1">
      <alignment horizontal="center" vertical="center"/>
    </xf>
    <xf numFmtId="0" fontId="93" fillId="36" borderId="0" xfId="0" applyFont="1" applyFill="1" applyAlignment="1">
      <alignment horizontal="justify" vertical="justify" wrapText="1"/>
    </xf>
    <xf numFmtId="190" fontId="8" fillId="36" borderId="0" xfId="65" applyNumberFormat="1" applyFont="1" applyFill="1" applyBorder="1" applyAlignment="1">
      <alignment horizontal="center" vertical="justify"/>
    </xf>
    <xf numFmtId="0" fontId="95" fillId="36" borderId="0" xfId="0" applyFont="1" applyFill="1" applyAlignment="1">
      <alignment horizontal="left" vertical="center" wrapText="1"/>
    </xf>
    <xf numFmtId="0" fontId="0" fillId="36" borderId="0" xfId="0" applyFont="1" applyFill="1" applyAlignment="1">
      <alignment horizontal="justify" vertical="center" wrapText="1"/>
    </xf>
    <xf numFmtId="0" fontId="95" fillId="36" borderId="0" xfId="0" applyFont="1" applyFill="1" applyAlignment="1">
      <alignment vertical="justify"/>
    </xf>
    <xf numFmtId="0" fontId="95" fillId="36" borderId="0" xfId="0" applyFont="1" applyFill="1" applyAlignment="1">
      <alignment/>
    </xf>
    <xf numFmtId="0" fontId="92" fillId="36" borderId="0" xfId="0" applyFont="1" applyFill="1" applyAlignment="1">
      <alignment horizontal="left" vertical="center" wrapText="1"/>
    </xf>
    <xf numFmtId="0" fontId="4" fillId="36" borderId="0" xfId="0" applyFont="1" applyFill="1" applyAlignment="1">
      <alignment horizontal="justify" vertical="center" wrapText="1"/>
    </xf>
    <xf numFmtId="0" fontId="95" fillId="36" borderId="0" xfId="0" applyFont="1" applyFill="1" applyAlignment="1">
      <alignment wrapText="1"/>
    </xf>
    <xf numFmtId="0" fontId="0" fillId="36" borderId="0" xfId="0" applyFill="1" applyAlignment="1">
      <alignment horizontal="center"/>
    </xf>
    <xf numFmtId="0" fontId="96" fillId="36" borderId="0" xfId="0" applyFont="1" applyFill="1" applyAlignment="1">
      <alignment/>
    </xf>
    <xf numFmtId="0" fontId="97" fillId="36" borderId="0" xfId="0" applyFont="1" applyFill="1" applyAlignment="1">
      <alignment/>
    </xf>
    <xf numFmtId="0" fontId="97" fillId="36" borderId="0" xfId="0" applyFont="1" applyFill="1" applyAlignment="1">
      <alignment horizontal="justify" vertical="justify"/>
    </xf>
    <xf numFmtId="0" fontId="98" fillId="36" borderId="10" xfId="0" applyFont="1" applyFill="1" applyBorder="1" applyAlignment="1">
      <alignment horizontal="center" vertical="center"/>
    </xf>
    <xf numFmtId="210" fontId="0" fillId="36" borderId="0" xfId="56" applyNumberFormat="1" applyFont="1" applyFill="1" applyAlignment="1">
      <alignment/>
    </xf>
    <xf numFmtId="0" fontId="98" fillId="36" borderId="10" xfId="0" applyFont="1" applyFill="1" applyBorder="1" applyAlignment="1">
      <alignment vertical="center"/>
    </xf>
    <xf numFmtId="0" fontId="99" fillId="36" borderId="10" xfId="0" applyFont="1" applyFill="1" applyBorder="1" applyAlignment="1">
      <alignment horizontal="center" vertical="center"/>
    </xf>
    <xf numFmtId="184" fontId="0" fillId="36" borderId="0" xfId="52" applyFont="1" applyFill="1" applyAlignment="1">
      <alignment vertical="center"/>
    </xf>
    <xf numFmtId="0" fontId="98" fillId="36" borderId="10" xfId="0" applyFont="1" applyFill="1" applyBorder="1" applyAlignment="1">
      <alignment horizontal="justify" vertical="center" wrapText="1"/>
    </xf>
    <xf numFmtId="0" fontId="99" fillId="36" borderId="10" xfId="0" applyFont="1" applyFill="1" applyBorder="1" applyAlignment="1">
      <alignment horizontal="center" vertical="center" wrapText="1"/>
    </xf>
    <xf numFmtId="0" fontId="90" fillId="36" borderId="0" xfId="0" applyFont="1" applyFill="1" applyAlignment="1">
      <alignment/>
    </xf>
    <xf numFmtId="0" fontId="90" fillId="36" borderId="0" xfId="0" applyFont="1" applyFill="1" applyAlignment="1">
      <alignment horizontal="center"/>
    </xf>
    <xf numFmtId="171" fontId="90" fillId="36" borderId="0" xfId="54" applyFont="1" applyFill="1" applyBorder="1" applyAlignment="1">
      <alignment/>
    </xf>
    <xf numFmtId="171" fontId="89" fillId="36" borderId="0" xfId="54" applyFont="1" applyFill="1" applyBorder="1" applyAlignment="1">
      <alignment horizontal="center"/>
    </xf>
    <xf numFmtId="0" fontId="89" fillId="36" borderId="29" xfId="0" applyFont="1" applyFill="1" applyBorder="1" applyAlignment="1">
      <alignment horizontal="center" vertical="center" wrapText="1"/>
    </xf>
    <xf numFmtId="0" fontId="89" fillId="36" borderId="0" xfId="0" applyFont="1" applyFill="1" applyAlignment="1">
      <alignment horizontal="center" vertical="justify" wrapText="1"/>
    </xf>
    <xf numFmtId="0" fontId="89" fillId="36" borderId="31" xfId="0" applyFont="1" applyFill="1" applyBorder="1" applyAlignment="1">
      <alignment horizontal="center" vertical="justify" wrapText="1"/>
    </xf>
    <xf numFmtId="0" fontId="89" fillId="36" borderId="0" xfId="0" applyFont="1" applyFill="1" applyAlignment="1">
      <alignment horizontal="center"/>
    </xf>
    <xf numFmtId="171" fontId="89" fillId="36" borderId="31" xfId="54" applyFont="1" applyFill="1" applyBorder="1" applyAlignment="1">
      <alignment horizontal="center"/>
    </xf>
    <xf numFmtId="9" fontId="90" fillId="36" borderId="0" xfId="65" applyFont="1" applyFill="1" applyBorder="1" applyAlignment="1">
      <alignment/>
    </xf>
    <xf numFmtId="191" fontId="90" fillId="36" borderId="23" xfId="54" applyNumberFormat="1" applyFont="1" applyFill="1" applyBorder="1" applyAlignment="1">
      <alignment horizontal="right"/>
    </xf>
    <xf numFmtId="191" fontId="90" fillId="36" borderId="0" xfId="65" applyNumberFormat="1" applyFont="1" applyFill="1" applyBorder="1" applyAlignment="1">
      <alignment/>
    </xf>
    <xf numFmtId="171" fontId="90" fillId="36" borderId="23" xfId="54" applyFont="1" applyFill="1" applyBorder="1" applyAlignment="1">
      <alignment/>
    </xf>
    <xf numFmtId="171" fontId="89" fillId="36" borderId="32" xfId="54" applyFont="1" applyFill="1" applyBorder="1" applyAlignment="1">
      <alignment horizontal="center"/>
    </xf>
    <xf numFmtId="0" fontId="84" fillId="0" borderId="13" xfId="62" applyFont="1" applyFill="1" applyBorder="1" applyAlignment="1">
      <alignment horizontal="center" vertical="center" wrapText="1"/>
      <protection/>
    </xf>
    <xf numFmtId="0" fontId="84" fillId="0" borderId="13" xfId="55" applyNumberFormat="1" applyFont="1" applyFill="1" applyBorder="1" applyAlignment="1">
      <alignment horizontal="center" vertical="center" wrapText="1"/>
    </xf>
    <xf numFmtId="0" fontId="13" fillId="33" borderId="33" xfId="62" applyFont="1" applyFill="1" applyBorder="1" applyAlignment="1">
      <alignment horizontal="center" wrapText="1"/>
      <protection/>
    </xf>
    <xf numFmtId="188" fontId="80" fillId="0" borderId="22" xfId="58" applyNumberFormat="1" applyFont="1" applyBorder="1" applyAlignment="1">
      <alignment vertical="center"/>
    </xf>
    <xf numFmtId="193" fontId="3" fillId="0" borderId="34" xfId="62" applyNumberFormat="1" applyFont="1" applyBorder="1" applyAlignment="1">
      <alignment/>
      <protection/>
    </xf>
    <xf numFmtId="193" fontId="3" fillId="0" borderId="34" xfId="62" applyNumberFormat="1" applyFont="1" applyFill="1" applyBorder="1" applyAlignment="1">
      <alignment/>
      <protection/>
    </xf>
    <xf numFmtId="193" fontId="3" fillId="36" borderId="34" xfId="62" applyNumberFormat="1" applyFont="1" applyFill="1" applyBorder="1" applyAlignment="1">
      <alignment/>
      <protection/>
    </xf>
    <xf numFmtId="193" fontId="3" fillId="0" borderId="35" xfId="62" applyNumberFormat="1" applyFont="1" applyBorder="1" applyAlignment="1">
      <alignment/>
      <protection/>
    </xf>
    <xf numFmtId="193" fontId="3" fillId="0" borderId="22" xfId="62" applyNumberFormat="1" applyFont="1" applyBorder="1" applyAlignment="1">
      <alignment/>
      <protection/>
    </xf>
    <xf numFmtId="0" fontId="3" fillId="7" borderId="13" xfId="62" applyFont="1" applyFill="1" applyBorder="1" applyAlignment="1">
      <alignment horizontal="center" wrapText="1"/>
      <protection/>
    </xf>
    <xf numFmtId="0" fontId="3" fillId="0" borderId="13" xfId="62" applyFont="1" applyBorder="1" applyAlignment="1">
      <alignment horizontal="center" wrapText="1"/>
      <protection/>
    </xf>
    <xf numFmtId="0" fontId="3" fillId="0" borderId="10" xfId="62" applyFont="1" applyFill="1" applyBorder="1" applyAlignment="1">
      <alignment horizontal="center" wrapText="1"/>
      <protection/>
    </xf>
    <xf numFmtId="0" fontId="3" fillId="36" borderId="10" xfId="62" applyFont="1" applyFill="1" applyBorder="1" applyAlignment="1">
      <alignment horizontal="center" wrapText="1"/>
      <protection/>
    </xf>
    <xf numFmtId="0" fontId="3" fillId="0" borderId="10" xfId="62" applyFont="1" applyBorder="1" applyAlignment="1">
      <alignment horizontal="center"/>
      <protection/>
    </xf>
    <xf numFmtId="0" fontId="100" fillId="33" borderId="13" xfId="62" applyFont="1" applyFill="1" applyBorder="1" applyAlignment="1">
      <alignment horizontal="center" wrapText="1"/>
      <protection/>
    </xf>
    <xf numFmtId="0" fontId="13" fillId="33" borderId="13" xfId="62" applyFont="1" applyFill="1" applyBorder="1" applyAlignment="1">
      <alignment horizontal="center" wrapText="1"/>
      <protection/>
    </xf>
    <xf numFmtId="0" fontId="101" fillId="36" borderId="0" xfId="0" applyFont="1" applyFill="1" applyAlignment="1">
      <alignment horizontal="left"/>
    </xf>
    <xf numFmtId="0" fontId="102" fillId="36" borderId="0" xfId="0" applyFont="1" applyFill="1" applyAlignment="1">
      <alignment/>
    </xf>
    <xf numFmtId="0" fontId="103" fillId="36" borderId="0" xfId="0" applyFont="1" applyFill="1" applyAlignment="1">
      <alignment/>
    </xf>
    <xf numFmtId="0" fontId="102" fillId="36" borderId="10" xfId="0" applyFont="1" applyFill="1" applyBorder="1" applyAlignment="1">
      <alignment horizontal="center" vertical="center"/>
    </xf>
    <xf numFmtId="0" fontId="102" fillId="36" borderId="10" xfId="0" applyFont="1" applyFill="1" applyBorder="1" applyAlignment="1">
      <alignment horizontal="center" vertical="center" wrapText="1"/>
    </xf>
    <xf numFmtId="0" fontId="102" fillId="36" borderId="10" xfId="0" applyFont="1" applyFill="1" applyBorder="1" applyAlignment="1">
      <alignment/>
    </xf>
    <xf numFmtId="0" fontId="102" fillId="36" borderId="10" xfId="0" applyFont="1" applyFill="1" applyBorder="1" applyAlignment="1">
      <alignment horizontal="center"/>
    </xf>
    <xf numFmtId="211" fontId="103" fillId="36" borderId="10" xfId="0" applyNumberFormat="1" applyFont="1" applyFill="1" applyBorder="1" applyAlignment="1">
      <alignment horizontal="center" vertical="center"/>
    </xf>
    <xf numFmtId="190" fontId="103" fillId="36" borderId="10" xfId="65" applyNumberFormat="1" applyFont="1" applyFill="1" applyBorder="1" applyAlignment="1">
      <alignment horizontal="center" vertical="center"/>
    </xf>
    <xf numFmtId="0" fontId="102" fillId="36" borderId="10" xfId="0" applyFont="1" applyFill="1" applyBorder="1" applyAlignment="1">
      <alignment horizontal="justify" vertical="center" wrapText="1"/>
    </xf>
    <xf numFmtId="0" fontId="102" fillId="36" borderId="10" xfId="0" applyFont="1" applyFill="1" applyBorder="1" applyAlignment="1">
      <alignment horizontal="center" wrapText="1"/>
    </xf>
    <xf numFmtId="191" fontId="103" fillId="36" borderId="10" xfId="54" applyNumberFormat="1" applyFont="1" applyFill="1" applyBorder="1" applyAlignment="1">
      <alignment horizontal="center" vertical="center"/>
    </xf>
    <xf numFmtId="0" fontId="104" fillId="0" borderId="0" xfId="0" applyFont="1" applyAlignment="1">
      <alignment/>
    </xf>
    <xf numFmtId="0" fontId="2" fillId="0" borderId="10" xfId="0" applyFont="1" applyBorder="1" applyAlignment="1">
      <alignment horizontal="center" vertical="center"/>
    </xf>
    <xf numFmtId="0" fontId="94" fillId="0" borderId="10" xfId="0" applyFont="1" applyBorder="1" applyAlignment="1">
      <alignment horizontal="center" vertical="center" wrapText="1"/>
    </xf>
    <xf numFmtId="0" fontId="2" fillId="0" borderId="10" xfId="0" applyFont="1" applyBorder="1" applyAlignment="1">
      <alignment vertical="center" wrapText="1"/>
    </xf>
    <xf numFmtId="0" fontId="104" fillId="0" borderId="10" xfId="0" applyFont="1" applyBorder="1" applyAlignment="1">
      <alignment horizontal="center" vertical="center" wrapText="1"/>
    </xf>
    <xf numFmtId="0" fontId="5" fillId="0" borderId="10" xfId="0" applyFont="1" applyBorder="1" applyAlignment="1">
      <alignment horizontal="justify" vertical="top" wrapText="1"/>
    </xf>
    <xf numFmtId="0" fontId="94" fillId="0" borderId="0" xfId="0" applyFont="1" applyAlignment="1">
      <alignment horizontal="justify" vertical="center"/>
    </xf>
    <xf numFmtId="0" fontId="104" fillId="0" borderId="10" xfId="0" applyFont="1" applyBorder="1" applyAlignment="1">
      <alignment wrapText="1"/>
    </xf>
    <xf numFmtId="0" fontId="94" fillId="0" borderId="10" xfId="0" applyFont="1" applyBorder="1" applyAlignment="1">
      <alignment wrapText="1"/>
    </xf>
    <xf numFmtId="0" fontId="94" fillId="0" borderId="10" xfId="0" applyFont="1" applyBorder="1" applyAlignment="1">
      <alignment horizontal="justify" vertical="center"/>
    </xf>
    <xf numFmtId="0" fontId="105" fillId="0" borderId="10" xfId="0" applyFont="1" applyBorder="1" applyAlignment="1">
      <alignment horizontal="justify" vertical="center"/>
    </xf>
    <xf numFmtId="0" fontId="94" fillId="0" borderId="10" xfId="0" applyFont="1" applyBorder="1" applyAlignment="1">
      <alignment vertical="center" wrapText="1"/>
    </xf>
    <xf numFmtId="0" fontId="5" fillId="0" borderId="10" xfId="0" applyFont="1" applyBorder="1" applyAlignment="1">
      <alignment horizontal="center" vertical="center" wrapText="1"/>
    </xf>
    <xf numFmtId="0" fontId="104" fillId="0" borderId="10" xfId="0" applyFont="1" applyBorder="1" applyAlignment="1">
      <alignment horizontal="justify" vertical="center" wrapText="1"/>
    </xf>
    <xf numFmtId="0" fontId="94" fillId="0" borderId="10" xfId="0" applyFont="1" applyBorder="1" applyAlignment="1">
      <alignment horizontal="center" vertical="center"/>
    </xf>
    <xf numFmtId="0" fontId="94" fillId="0" borderId="0" xfId="0" applyFont="1" applyAlignment="1">
      <alignment horizontal="center" vertical="center"/>
    </xf>
    <xf numFmtId="0" fontId="104" fillId="0" borderId="0" xfId="0" applyFont="1" applyAlignment="1">
      <alignment horizontal="center" vertical="center"/>
    </xf>
    <xf numFmtId="0" fontId="5" fillId="0" borderId="0" xfId="0" applyFont="1" applyBorder="1" applyAlignment="1">
      <alignment vertical="top" wrapText="1"/>
    </xf>
    <xf numFmtId="0" fontId="10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8" fillId="0" borderId="0" xfId="62" applyFont="1" applyAlignment="1">
      <alignment horizontal="center"/>
      <protection/>
    </xf>
    <xf numFmtId="0" fontId="0" fillId="0" borderId="0" xfId="62" applyAlignment="1">
      <alignment horizontal="center"/>
      <protection/>
    </xf>
    <xf numFmtId="0" fontId="74" fillId="7" borderId="10" xfId="0" applyFont="1" applyFill="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11" fillId="0" borderId="0" xfId="0" applyFont="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3" fillId="0" borderId="10" xfId="0" applyFont="1" applyBorder="1" applyAlignment="1">
      <alignment horizontal="center" vertical="center" wrapText="1"/>
    </xf>
    <xf numFmtId="0" fontId="1" fillId="0" borderId="0" xfId="0" applyFont="1" applyAlignment="1">
      <alignment horizontal="center" vertical="center" wrapText="1"/>
    </xf>
    <xf numFmtId="0" fontId="74" fillId="7"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8" fillId="0" borderId="19" xfId="62" applyFont="1" applyFill="1" applyBorder="1" applyAlignment="1">
      <alignment horizontal="center" vertical="center" wrapText="1"/>
      <protection/>
    </xf>
    <xf numFmtId="0" fontId="8" fillId="0" borderId="20" xfId="62" applyFont="1" applyFill="1" applyBorder="1" applyAlignment="1">
      <alignment horizontal="center" vertical="center" wrapText="1"/>
      <protection/>
    </xf>
    <xf numFmtId="0" fontId="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7" borderId="10"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7" borderId="10"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1" fillId="7" borderId="19"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77" fillId="0" borderId="10"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4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10" xfId="0" applyFont="1" applyFill="1" applyBorder="1" applyAlignment="1">
      <alignment horizontal="center"/>
    </xf>
    <xf numFmtId="0" fontId="0" fillId="0" borderId="10" xfId="0" applyFill="1" applyBorder="1" applyAlignment="1">
      <alignment horizontal="center"/>
    </xf>
    <xf numFmtId="0" fontId="93" fillId="36" borderId="24" xfId="62" applyFont="1" applyFill="1" applyBorder="1" applyAlignment="1">
      <alignment horizontal="center"/>
      <protection/>
    </xf>
    <xf numFmtId="0" fontId="93" fillId="36" borderId="0" xfId="62" applyFont="1" applyFill="1" applyBorder="1" applyAlignment="1">
      <alignment horizontal="center"/>
      <protection/>
    </xf>
    <xf numFmtId="0" fontId="89" fillId="37" borderId="10" xfId="62" applyFont="1" applyFill="1" applyBorder="1" applyAlignment="1">
      <alignment horizontal="center"/>
      <protection/>
    </xf>
    <xf numFmtId="0" fontId="13" fillId="0" borderId="10" xfId="62" applyFont="1" applyFill="1" applyBorder="1" applyAlignment="1">
      <alignment horizontal="center" vertical="center"/>
      <protection/>
    </xf>
    <xf numFmtId="186" fontId="2" fillId="0" borderId="38" xfId="55" applyFont="1" applyBorder="1" applyAlignment="1">
      <alignment horizontal="center"/>
    </xf>
    <xf numFmtId="186" fontId="2" fillId="0" borderId="0" xfId="55" applyFont="1" applyBorder="1" applyAlignment="1">
      <alignment horizontal="center"/>
    </xf>
    <xf numFmtId="0" fontId="4" fillId="0" borderId="0" xfId="0" applyFont="1" applyAlignment="1">
      <alignment horizontal="center" vertical="center" wrapText="1"/>
    </xf>
    <xf numFmtId="0" fontId="93" fillId="0" borderId="19" xfId="62" applyFont="1" applyFill="1" applyBorder="1" applyAlignment="1">
      <alignment horizontal="center" vertical="center"/>
      <protection/>
    </xf>
    <xf numFmtId="0" fontId="93" fillId="0" borderId="22" xfId="62" applyFont="1" applyFill="1" applyBorder="1" applyAlignment="1">
      <alignment horizontal="center" vertical="center"/>
      <protection/>
    </xf>
    <xf numFmtId="0" fontId="102" fillId="36" borderId="10" xfId="62" applyFont="1" applyFill="1" applyBorder="1" applyAlignment="1">
      <alignment horizontal="center"/>
      <protection/>
    </xf>
    <xf numFmtId="0" fontId="93" fillId="0" borderId="24" xfId="62" applyFont="1" applyBorder="1" applyAlignment="1">
      <alignment horizontal="center" vertical="center"/>
      <protection/>
    </xf>
    <xf numFmtId="0" fontId="93" fillId="0" borderId="0" xfId="62" applyFont="1" applyBorder="1" applyAlignment="1">
      <alignment horizontal="center" vertical="center"/>
      <protection/>
    </xf>
    <xf numFmtId="0" fontId="93" fillId="0" borderId="24" xfId="62" applyFont="1" applyBorder="1" applyAlignment="1">
      <alignment horizontal="center"/>
      <protection/>
    </xf>
    <xf numFmtId="0" fontId="93" fillId="0" borderId="0" xfId="62" applyFont="1" applyBorder="1" applyAlignment="1">
      <alignment horizontal="center"/>
      <protection/>
    </xf>
    <xf numFmtId="0" fontId="1" fillId="0" borderId="0" xfId="62" applyFont="1" applyBorder="1" applyAlignment="1">
      <alignment horizontal="left" vertical="top" wrapText="1"/>
      <protection/>
    </xf>
    <xf numFmtId="0" fontId="8" fillId="0" borderId="0" xfId="0" applyFont="1" applyAlignment="1">
      <alignment horizontal="center" vertical="center"/>
    </xf>
    <xf numFmtId="0" fontId="12" fillId="19" borderId="10" xfId="62" applyFont="1" applyFill="1" applyBorder="1" applyAlignment="1">
      <alignment horizontal="center" vertical="center"/>
      <protection/>
    </xf>
    <xf numFmtId="0" fontId="12" fillId="0" borderId="19" xfId="62" applyFont="1" applyBorder="1" applyAlignment="1">
      <alignment horizontal="center" vertical="center" wrapText="1"/>
      <protection/>
    </xf>
    <xf numFmtId="0" fontId="12" fillId="0" borderId="22" xfId="62" applyFont="1" applyBorder="1" applyAlignment="1">
      <alignment horizontal="center" vertical="center" wrapText="1"/>
      <protection/>
    </xf>
    <xf numFmtId="0" fontId="93" fillId="36" borderId="23" xfId="0" applyFont="1" applyFill="1" applyBorder="1" applyAlignment="1">
      <alignment horizontal="center" vertical="center"/>
    </xf>
    <xf numFmtId="0" fontId="93" fillId="36" borderId="41" xfId="0" applyFont="1" applyFill="1" applyBorder="1" applyAlignment="1">
      <alignment horizontal="justify" vertical="center" wrapText="1"/>
    </xf>
    <xf numFmtId="0" fontId="93" fillId="36" borderId="42" xfId="0" applyFont="1" applyFill="1" applyBorder="1" applyAlignment="1">
      <alignment horizontal="justify" vertical="center" wrapText="1"/>
    </xf>
    <xf numFmtId="171" fontId="93" fillId="36" borderId="0" xfId="0" applyNumberFormat="1" applyFont="1" applyFill="1" applyAlignment="1">
      <alignment horizontal="center" vertical="justify" wrapText="1"/>
    </xf>
    <xf numFmtId="0" fontId="93" fillId="36" borderId="0" xfId="0" applyFont="1" applyFill="1" applyAlignment="1">
      <alignment horizontal="center" vertical="justify" wrapText="1"/>
    </xf>
    <xf numFmtId="0" fontId="97" fillId="36" borderId="0" xfId="0" applyFont="1" applyFill="1" applyAlignment="1">
      <alignment horizontal="justify" vertical="justify"/>
    </xf>
    <xf numFmtId="0" fontId="98" fillId="36" borderId="1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36" borderId="43" xfId="0" applyFont="1" applyFill="1" applyBorder="1" applyAlignment="1">
      <alignment horizontal="center" vertical="center" wrapText="1"/>
    </xf>
    <xf numFmtId="0" fontId="93" fillId="36" borderId="0" xfId="0" applyFont="1" applyFill="1" applyAlignment="1">
      <alignment horizontal="left" vertical="justify"/>
    </xf>
    <xf numFmtId="0" fontId="93" fillId="36" borderId="0" xfId="0" applyFont="1" applyFill="1" applyAlignment="1">
      <alignment horizontal="left" vertical="center" wrapText="1"/>
    </xf>
    <xf numFmtId="0" fontId="102" fillId="36" borderId="10" xfId="0" applyFont="1" applyFill="1" applyBorder="1" applyAlignment="1">
      <alignment horizontal="center" vertical="center"/>
    </xf>
    <xf numFmtId="0" fontId="1" fillId="0" borderId="0" xfId="0" applyFont="1" applyAlignment="1">
      <alignment horizontal="center"/>
    </xf>
    <xf numFmtId="0" fontId="0" fillId="0" borderId="10" xfId="0" applyFont="1" applyBorder="1" applyAlignment="1">
      <alignment horizontal="center" vertical="center" wrapText="1"/>
    </xf>
    <xf numFmtId="0" fontId="0" fillId="38" borderId="10"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38" borderId="44" xfId="0" applyFont="1" applyFill="1" applyBorder="1" applyAlignment="1">
      <alignment horizontal="center" vertical="center" wrapText="1"/>
    </xf>
    <xf numFmtId="0" fontId="8" fillId="0" borderId="45" xfId="0" applyFont="1" applyBorder="1" applyAlignment="1">
      <alignment wrapText="1"/>
    </xf>
    <xf numFmtId="0" fontId="8" fillId="0" borderId="10" xfId="0" applyFont="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Currency" xfId="56"/>
    <cellStyle name="Currency [0]" xfId="57"/>
    <cellStyle name="Moneda 2" xfId="58"/>
    <cellStyle name="Moneda 3" xfId="59"/>
    <cellStyle name="Neutral" xfId="60"/>
    <cellStyle name="Normal 2" xfId="61"/>
    <cellStyle name="Normal 3" xfId="62"/>
    <cellStyle name="Notas" xfId="63"/>
    <cellStyle name="Percent" xfId="64"/>
    <cellStyle name="Porcentaje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la.marin\Downloads\EVALUACI&#211;N%20INV.%20No.004-2022%20%20SERVICIOS%20DE%20ASEO,%20CAFETERIA,%20JARDINERIA%20Y%20SUMINISTR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OS"/>
      <sheetName val="EVALUACION INDICES"/>
      <sheetName val="INDICADORES"/>
    </sheetNames>
    <sheetDataSet>
      <sheetData sheetId="0">
        <row r="2">
          <cell r="B2" t="str">
            <v>INVITACIÓN ABIERTA No 004 DE 2022</v>
          </cell>
        </row>
        <row r="3">
          <cell r="B3" t="str">
            <v>CONTRATAR LA PRESTACIÓN DE SERVICIOS DE ASEO, CAFETERÍA, JARDINERÍA Y SUMINISTRO DE INSUMOS Y ELEMENTOS PARA LOS PREDIOS DE PROPIEDAD DE LA EMPRESA DE LICORES DE CUNDINAMARCA Y EN CUALQUIER OTRO QUE LE ASISTA LA OBLIGACIÓN LEGAL.
</v>
          </cell>
        </row>
        <row r="7">
          <cell r="C7" t="str">
            <v>LADOINSA LABORES DOTACIONES INDUSTRIALES SAS</v>
          </cell>
        </row>
      </sheetData>
      <sheetData sheetId="1">
        <row r="2">
          <cell r="B2" t="str">
            <v>INVITACIÓN ABIERTA No 004 DE 2022</v>
          </cell>
        </row>
        <row r="3">
          <cell r="B3" t="str">
            <v>CONTRATAR LA PRESTACIÓN DE SERVICIOS DE ASEO, CAFETERÍA, JARDINERÍA Y SUMINISTRO DE INSUMOS Y ELEMENTOS PARA LOS PREDIOS DE PROPIEDAD DE LA EMPRESA DE LICORES DE CUNDINAMARCA Y EN CUALQUIER OTRO QUE LE ASISTA LA OBLIGACIÓN LEGAL.
</v>
          </cell>
        </row>
        <row r="8">
          <cell r="B8" t="str">
            <v>LIQUIDEZ</v>
          </cell>
          <cell r="D8" t="str">
            <v>&gt; = 1.5</v>
          </cell>
        </row>
        <row r="9">
          <cell r="B9" t="str">
            <v>ENDEUDAMIENTO</v>
          </cell>
          <cell r="D9" t="str">
            <v>&lt;=60%</v>
          </cell>
        </row>
        <row r="15">
          <cell r="E15">
            <v>2.63256918766038</v>
          </cell>
        </row>
        <row r="18">
          <cell r="E18">
            <v>0.44950690278865657</v>
          </cell>
        </row>
        <row r="21">
          <cell r="E21">
            <v>9290553527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7"/>
  <sheetViews>
    <sheetView zoomScale="90" zoomScaleNormal="90" workbookViewId="0" topLeftCell="A1">
      <selection activeCell="D2" sqref="D2"/>
    </sheetView>
  </sheetViews>
  <sheetFormatPr defaultColWidth="11.421875" defaultRowHeight="12.75"/>
  <cols>
    <col min="1" max="1" width="99.7109375" style="224" customWidth="1"/>
    <col min="2" max="2" width="36.28125" style="240" customWidth="1"/>
    <col min="3" max="16384" width="11.421875" style="224" customWidth="1"/>
  </cols>
  <sheetData>
    <row r="1" spans="1:2" ht="12">
      <c r="A1" s="242"/>
      <c r="B1" s="242"/>
    </row>
    <row r="2" spans="1:2" ht="12">
      <c r="A2" s="243" t="s">
        <v>312</v>
      </c>
      <c r="B2" s="244"/>
    </row>
    <row r="3" spans="1:2" ht="39" customHeight="1">
      <c r="A3" s="245" t="s">
        <v>191</v>
      </c>
      <c r="B3" s="245"/>
    </row>
    <row r="4" spans="1:2" ht="38.25" customHeight="1">
      <c r="A4" s="225" t="s">
        <v>1</v>
      </c>
      <c r="B4" s="226" t="s">
        <v>293</v>
      </c>
    </row>
    <row r="5" spans="1:2" ht="24">
      <c r="A5" s="227" t="s">
        <v>313</v>
      </c>
      <c r="B5" s="228" t="s">
        <v>314</v>
      </c>
    </row>
    <row r="6" spans="1:2" ht="33" customHeight="1">
      <c r="A6" s="229" t="s">
        <v>315</v>
      </c>
      <c r="B6" s="228" t="s">
        <v>3</v>
      </c>
    </row>
    <row r="7" spans="1:2" ht="12">
      <c r="A7" s="230" t="s">
        <v>316</v>
      </c>
      <c r="B7" s="228"/>
    </row>
    <row r="8" spans="1:2" ht="12">
      <c r="A8" s="230" t="s">
        <v>317</v>
      </c>
      <c r="B8" s="228" t="s">
        <v>318</v>
      </c>
    </row>
    <row r="9" spans="1:2" ht="184.5" customHeight="1">
      <c r="A9" s="231" t="s">
        <v>319</v>
      </c>
      <c r="B9" s="228" t="s">
        <v>3</v>
      </c>
    </row>
    <row r="10" spans="1:2" ht="12">
      <c r="A10" s="231" t="s">
        <v>320</v>
      </c>
      <c r="B10" s="228" t="s">
        <v>321</v>
      </c>
    </row>
    <row r="11" spans="1:2" ht="12">
      <c r="A11" s="232" t="s">
        <v>322</v>
      </c>
      <c r="B11" s="228" t="s">
        <v>323</v>
      </c>
    </row>
    <row r="12" spans="1:2" ht="12">
      <c r="A12" s="233" t="s">
        <v>324</v>
      </c>
      <c r="B12" s="228" t="s">
        <v>323</v>
      </c>
    </row>
    <row r="13" spans="1:2" ht="12">
      <c r="A13" s="233" t="s">
        <v>325</v>
      </c>
      <c r="B13" s="228" t="s">
        <v>323</v>
      </c>
    </row>
    <row r="14" spans="1:2" ht="24" customHeight="1">
      <c r="A14" s="231" t="s">
        <v>326</v>
      </c>
      <c r="B14" s="228" t="s">
        <v>323</v>
      </c>
    </row>
    <row r="15" spans="1:2" ht="14.25" customHeight="1">
      <c r="A15" s="234" t="s">
        <v>327</v>
      </c>
      <c r="B15" s="228" t="s">
        <v>323</v>
      </c>
    </row>
    <row r="16" spans="1:2" ht="14.25" customHeight="1">
      <c r="A16" s="234" t="s">
        <v>328</v>
      </c>
      <c r="B16" s="228" t="s">
        <v>323</v>
      </c>
    </row>
    <row r="17" spans="1:2" ht="14.25" customHeight="1">
      <c r="A17" s="234" t="s">
        <v>329</v>
      </c>
      <c r="B17" s="228" t="s">
        <v>323</v>
      </c>
    </row>
    <row r="18" spans="1:2" ht="12">
      <c r="A18" s="232" t="s">
        <v>330</v>
      </c>
      <c r="B18" s="228" t="s">
        <v>331</v>
      </c>
    </row>
    <row r="19" spans="1:2" ht="409.5" customHeight="1">
      <c r="A19" s="231" t="s">
        <v>332</v>
      </c>
      <c r="B19" s="228" t="s">
        <v>3</v>
      </c>
    </row>
    <row r="20" spans="1:2" ht="22.5" customHeight="1">
      <c r="A20" s="233" t="s">
        <v>333</v>
      </c>
      <c r="B20" s="228" t="s">
        <v>334</v>
      </c>
    </row>
    <row r="21" spans="1:2" ht="72" customHeight="1">
      <c r="A21" s="231" t="s">
        <v>335</v>
      </c>
      <c r="B21" s="228" t="s">
        <v>3</v>
      </c>
    </row>
    <row r="22" spans="1:2" ht="21.75" customHeight="1">
      <c r="A22" s="233" t="s">
        <v>336</v>
      </c>
      <c r="B22" s="228" t="s">
        <v>337</v>
      </c>
    </row>
    <row r="23" spans="1:2" ht="69.75" customHeight="1">
      <c r="A23" s="231" t="s">
        <v>338</v>
      </c>
      <c r="B23" s="228" t="s">
        <v>304</v>
      </c>
    </row>
    <row r="24" spans="1:2" ht="15.75" customHeight="1">
      <c r="A24" s="232" t="s">
        <v>339</v>
      </c>
      <c r="B24" s="228" t="s">
        <v>340</v>
      </c>
    </row>
    <row r="25" spans="1:2" ht="82.5" customHeight="1">
      <c r="A25" s="231" t="s">
        <v>341</v>
      </c>
      <c r="B25" s="224"/>
    </row>
    <row r="26" spans="1:2" ht="12">
      <c r="A26" s="235" t="s">
        <v>342</v>
      </c>
      <c r="B26" s="228" t="s">
        <v>343</v>
      </c>
    </row>
    <row r="27" spans="1:2" ht="20.25" customHeight="1">
      <c r="A27" s="231" t="s">
        <v>344</v>
      </c>
      <c r="B27" s="228" t="s">
        <v>3</v>
      </c>
    </row>
    <row r="28" spans="1:2" ht="14.25" customHeight="1">
      <c r="A28" s="232" t="s">
        <v>345</v>
      </c>
      <c r="B28" s="228" t="s">
        <v>232</v>
      </c>
    </row>
    <row r="29" spans="1:2" ht="75" customHeight="1">
      <c r="A29" s="231" t="s">
        <v>346</v>
      </c>
      <c r="B29" s="236" t="s">
        <v>347</v>
      </c>
    </row>
    <row r="30" spans="1:2" ht="20.25" customHeight="1">
      <c r="A30" s="232" t="s">
        <v>209</v>
      </c>
      <c r="B30" s="236" t="s">
        <v>348</v>
      </c>
    </row>
    <row r="31" spans="1:2" ht="33" customHeight="1">
      <c r="A31" s="231" t="s">
        <v>210</v>
      </c>
      <c r="B31" s="228" t="s">
        <v>3</v>
      </c>
    </row>
    <row r="32" spans="1:2" ht="21" customHeight="1">
      <c r="A32" s="235" t="s">
        <v>349</v>
      </c>
      <c r="B32" s="228" t="s">
        <v>350</v>
      </c>
    </row>
    <row r="33" spans="1:2" ht="51.75" customHeight="1">
      <c r="A33" s="231" t="s">
        <v>351</v>
      </c>
      <c r="B33" s="228" t="s">
        <v>3</v>
      </c>
    </row>
    <row r="34" spans="1:2" ht="14.25" customHeight="1">
      <c r="A34" s="232" t="s">
        <v>352</v>
      </c>
      <c r="B34" s="228" t="s">
        <v>353</v>
      </c>
    </row>
    <row r="35" spans="1:2" ht="144.75" customHeight="1">
      <c r="A35" s="237" t="s">
        <v>354</v>
      </c>
      <c r="B35" s="228" t="s">
        <v>3</v>
      </c>
    </row>
    <row r="36" spans="1:2" ht="22.5" customHeight="1">
      <c r="A36" s="238" t="s">
        <v>355</v>
      </c>
      <c r="B36" s="228" t="s">
        <v>3</v>
      </c>
    </row>
    <row r="37" ht="12">
      <c r="B37" s="239"/>
    </row>
  </sheetData>
  <sheetProtection/>
  <mergeCells count="3">
    <mergeCell ref="A1:B1"/>
    <mergeCell ref="A2:B2"/>
    <mergeCell ref="A3:B3"/>
  </mergeCells>
  <printOptions horizontalCentered="1" verticalCentered="1"/>
  <pageMargins left="0.3937007874015748" right="0.3937007874015748" top="0.9448818897637796" bottom="0" header="0.3937007874015748" footer="0"/>
  <pageSetup horizontalDpi="600" verticalDpi="600" orientation="landscape" paperSize="5" r:id="rId1"/>
  <headerFooter alignWithMargins="0">
    <oddHeader>&amp;C&amp;"Arial,Negrita"&amp;14 EVALUACIÓN JURÍDICA   DE LA INVITACIÓN ABIERTA No. 001 DE 2021</oddHeader>
  </headerFooter>
</worksheet>
</file>

<file path=xl/worksheets/sheet2.xml><?xml version="1.0" encoding="utf-8"?>
<worksheet xmlns="http://schemas.openxmlformats.org/spreadsheetml/2006/main" xmlns:r="http://schemas.openxmlformats.org/officeDocument/2006/relationships">
  <dimension ref="B2:G211"/>
  <sheetViews>
    <sheetView zoomScale="73" zoomScaleNormal="73" zoomScalePageLayoutView="64" workbookViewId="0" topLeftCell="A1">
      <selection activeCell="K8" sqref="K8"/>
    </sheetView>
  </sheetViews>
  <sheetFormatPr defaultColWidth="11.421875" defaultRowHeight="12.75"/>
  <cols>
    <col min="1" max="1" width="11.421875" style="10" customWidth="1"/>
    <col min="2" max="2" width="28.7109375" style="10" customWidth="1"/>
    <col min="3" max="3" width="33.28125" style="10" customWidth="1"/>
    <col min="4" max="4" width="34.421875" style="10" bestFit="1" customWidth="1"/>
    <col min="5" max="5" width="27.8515625" style="10" customWidth="1"/>
    <col min="6" max="7" width="11.421875" style="10" customWidth="1"/>
    <col min="8" max="16384" width="11.421875" style="10" customWidth="1"/>
  </cols>
  <sheetData>
    <row r="2" spans="2:5" ht="48" customHeight="1">
      <c r="B2" s="246" t="s">
        <v>356</v>
      </c>
      <c r="C2" s="247"/>
      <c r="D2" s="247"/>
      <c r="E2" s="247"/>
    </row>
    <row r="3" spans="2:5" ht="42" customHeight="1">
      <c r="B3" s="245" t="s">
        <v>191</v>
      </c>
      <c r="C3" s="245"/>
      <c r="D3" s="245"/>
      <c r="E3" s="245"/>
    </row>
    <row r="5" spans="2:5" ht="12.75" customHeight="1">
      <c r="B5" s="248" t="s">
        <v>27</v>
      </c>
      <c r="C5" s="248" t="s">
        <v>28</v>
      </c>
      <c r="D5" s="258" t="s">
        <v>29</v>
      </c>
      <c r="E5" s="258" t="s">
        <v>198</v>
      </c>
    </row>
    <row r="6" spans="2:5" ht="47.25" customHeight="1">
      <c r="B6" s="248"/>
      <c r="C6" s="248"/>
      <c r="D6" s="248"/>
      <c r="E6" s="248"/>
    </row>
    <row r="7" spans="2:5" ht="72">
      <c r="B7" s="31" t="s">
        <v>199</v>
      </c>
      <c r="C7" s="18" t="s">
        <v>233</v>
      </c>
      <c r="D7" s="18" t="s">
        <v>214</v>
      </c>
      <c r="E7" s="18" t="s">
        <v>3</v>
      </c>
    </row>
    <row r="8" spans="2:5" ht="84.75" customHeight="1">
      <c r="B8" s="31" t="s">
        <v>200</v>
      </c>
      <c r="C8" s="89" t="s">
        <v>234</v>
      </c>
      <c r="D8" s="82" t="s">
        <v>201</v>
      </c>
      <c r="E8" s="91" t="s">
        <v>3</v>
      </c>
    </row>
    <row r="9" spans="2:5" ht="91.5" customHeight="1" thickBot="1">
      <c r="B9" s="31" t="s">
        <v>211</v>
      </c>
      <c r="C9" s="82" t="s">
        <v>235</v>
      </c>
      <c r="D9" s="91" t="s">
        <v>215</v>
      </c>
      <c r="E9" s="88" t="s">
        <v>3</v>
      </c>
    </row>
    <row r="10" spans="2:5" ht="203.25" customHeight="1">
      <c r="B10" s="87" t="s">
        <v>212</v>
      </c>
      <c r="C10" s="90" t="s">
        <v>236</v>
      </c>
      <c r="D10" s="90" t="s">
        <v>216</v>
      </c>
      <c r="E10" s="99" t="s">
        <v>3</v>
      </c>
    </row>
    <row r="11" spans="2:5" ht="179.25" customHeight="1">
      <c r="B11" s="31" t="s">
        <v>213</v>
      </c>
      <c r="C11" s="82" t="s">
        <v>237</v>
      </c>
      <c r="D11" s="82" t="s">
        <v>216</v>
      </c>
      <c r="E11" s="256" t="s">
        <v>3</v>
      </c>
    </row>
    <row r="12" spans="2:5" ht="12.75">
      <c r="B12" s="92"/>
      <c r="C12" s="82"/>
      <c r="D12" s="82"/>
      <c r="E12" s="256"/>
    </row>
    <row r="13" spans="2:5" ht="16.5" thickBot="1">
      <c r="B13" s="73" t="s">
        <v>2</v>
      </c>
      <c r="C13" s="95"/>
      <c r="D13" s="73"/>
      <c r="E13" s="73" t="s">
        <v>3</v>
      </c>
    </row>
    <row r="14" spans="2:5" ht="12.75">
      <c r="B14" s="19"/>
      <c r="C14" s="20"/>
      <c r="D14" s="20"/>
      <c r="E14" s="20"/>
    </row>
    <row r="15" spans="2:5" ht="12.75">
      <c r="B15" s="59"/>
      <c r="C15" s="59"/>
      <c r="D15" s="59"/>
      <c r="E15" s="59"/>
    </row>
    <row r="16" spans="2:5" ht="60" customHeight="1">
      <c r="B16" s="249"/>
      <c r="C16" s="250"/>
      <c r="D16" s="250"/>
      <c r="E16" s="50" t="s">
        <v>198</v>
      </c>
    </row>
    <row r="17" spans="2:5" ht="26.25" customHeight="1">
      <c r="B17" s="249" t="s">
        <v>217</v>
      </c>
      <c r="C17" s="250"/>
      <c r="D17" s="250"/>
      <c r="E17" s="61" t="s">
        <v>3</v>
      </c>
    </row>
    <row r="18" spans="2:5" ht="93" customHeight="1">
      <c r="B18" s="249" t="s">
        <v>218</v>
      </c>
      <c r="C18" s="250"/>
      <c r="D18" s="250"/>
      <c r="E18" s="99" t="s">
        <v>3</v>
      </c>
    </row>
    <row r="19" spans="2:5" ht="59.25" customHeight="1">
      <c r="B19" s="249" t="s">
        <v>219</v>
      </c>
      <c r="C19" s="250"/>
      <c r="D19" s="250"/>
      <c r="E19" s="61" t="s">
        <v>3</v>
      </c>
    </row>
    <row r="20" spans="2:5" ht="66" customHeight="1">
      <c r="B20" s="249" t="s">
        <v>220</v>
      </c>
      <c r="C20" s="250"/>
      <c r="D20" s="250"/>
      <c r="E20" s="99" t="s">
        <v>3</v>
      </c>
    </row>
    <row r="21" spans="2:5" ht="67.5" customHeight="1">
      <c r="B21" s="249" t="s">
        <v>31</v>
      </c>
      <c r="C21" s="250"/>
      <c r="D21" s="250"/>
      <c r="E21" s="99" t="s">
        <v>3</v>
      </c>
    </row>
    <row r="22" spans="2:5" ht="54.75" customHeight="1">
      <c r="B22" s="254" t="s">
        <v>2</v>
      </c>
      <c r="C22" s="255"/>
      <c r="D22" s="255"/>
      <c r="E22" s="73" t="s">
        <v>3</v>
      </c>
    </row>
    <row r="23" spans="2:5" ht="72" customHeight="1">
      <c r="B23" s="59"/>
      <c r="C23" s="59"/>
      <c r="D23" s="59"/>
      <c r="E23" s="59"/>
    </row>
    <row r="24" spans="2:5" ht="12.75">
      <c r="B24" s="59"/>
      <c r="C24" s="59"/>
      <c r="D24" s="59"/>
      <c r="E24" s="59"/>
    </row>
    <row r="25" spans="2:5" ht="12.75">
      <c r="B25" s="75" t="s">
        <v>203</v>
      </c>
      <c r="C25" s="21"/>
      <c r="D25" s="21"/>
      <c r="E25" s="21"/>
    </row>
    <row r="26" spans="2:5" ht="12.75">
      <c r="B26" s="63"/>
      <c r="C26" s="63"/>
      <c r="D26" s="63"/>
      <c r="E26" s="63"/>
    </row>
    <row r="27" spans="2:5" ht="12.75">
      <c r="B27" s="64"/>
      <c r="C27" s="63"/>
      <c r="D27" s="63"/>
      <c r="E27" s="63"/>
    </row>
    <row r="28" spans="2:5" ht="12.75">
      <c r="B28" s="63"/>
      <c r="C28" s="63"/>
      <c r="D28" s="63"/>
      <c r="E28" s="63"/>
    </row>
    <row r="29" spans="2:5" ht="60.75" customHeight="1">
      <c r="B29" s="22" t="s">
        <v>32</v>
      </c>
      <c r="C29" s="22" t="s">
        <v>33</v>
      </c>
      <c r="D29" s="22" t="s">
        <v>34</v>
      </c>
      <c r="E29" s="50" t="s">
        <v>198</v>
      </c>
    </row>
    <row r="30" spans="2:5" ht="36.75" customHeight="1">
      <c r="B30" s="23">
        <v>1</v>
      </c>
      <c r="C30" s="23" t="s">
        <v>35</v>
      </c>
      <c r="D30" s="23">
        <v>1</v>
      </c>
      <c r="E30" s="23" t="s">
        <v>238</v>
      </c>
    </row>
    <row r="31" spans="2:5" ht="14.25">
      <c r="B31" s="23">
        <v>2</v>
      </c>
      <c r="C31" s="23" t="s">
        <v>36</v>
      </c>
      <c r="D31" s="23">
        <v>1</v>
      </c>
      <c r="E31" s="23" t="s">
        <v>238</v>
      </c>
    </row>
    <row r="32" spans="2:5" ht="14.25">
      <c r="B32" s="23">
        <v>3</v>
      </c>
      <c r="C32" s="23" t="s">
        <v>37</v>
      </c>
      <c r="D32" s="23">
        <v>1</v>
      </c>
      <c r="E32" s="23" t="s">
        <v>238</v>
      </c>
    </row>
    <row r="33" spans="2:5" ht="14.25">
      <c r="B33" s="23">
        <v>4</v>
      </c>
      <c r="C33" s="23" t="s">
        <v>38</v>
      </c>
      <c r="D33" s="23">
        <v>1</v>
      </c>
      <c r="E33" s="23" t="s">
        <v>238</v>
      </c>
    </row>
    <row r="34" spans="2:5" ht="14.25">
      <c r="B34" s="23">
        <v>5</v>
      </c>
      <c r="C34" s="23" t="s">
        <v>39</v>
      </c>
      <c r="D34" s="23">
        <v>2</v>
      </c>
      <c r="E34" s="23" t="s">
        <v>238</v>
      </c>
    </row>
    <row r="35" spans="2:5" ht="14.25">
      <c r="B35" s="23">
        <v>6</v>
      </c>
      <c r="C35" s="23" t="s">
        <v>40</v>
      </c>
      <c r="D35" s="23">
        <v>1</v>
      </c>
      <c r="E35" s="23" t="s">
        <v>238</v>
      </c>
    </row>
    <row r="36" spans="2:5" ht="14.25">
      <c r="B36" s="23">
        <v>7</v>
      </c>
      <c r="C36" s="23" t="s">
        <v>41</v>
      </c>
      <c r="D36" s="23">
        <v>1</v>
      </c>
      <c r="E36" s="23" t="s">
        <v>238</v>
      </c>
    </row>
    <row r="37" spans="2:5" ht="14.25">
      <c r="B37" s="23">
        <v>8</v>
      </c>
      <c r="C37" s="23" t="s">
        <v>42</v>
      </c>
      <c r="D37" s="23">
        <v>1</v>
      </c>
      <c r="E37" s="23" t="s">
        <v>238</v>
      </c>
    </row>
    <row r="38" spans="2:5" ht="14.25">
      <c r="B38" s="23">
        <v>9</v>
      </c>
      <c r="C38" s="23" t="s">
        <v>43</v>
      </c>
      <c r="D38" s="23">
        <v>2</v>
      </c>
      <c r="E38" s="23" t="s">
        <v>238</v>
      </c>
    </row>
    <row r="39" spans="2:5" ht="28.5">
      <c r="B39" s="23">
        <v>10</v>
      </c>
      <c r="C39" s="23" t="s">
        <v>221</v>
      </c>
      <c r="D39" s="23">
        <v>1</v>
      </c>
      <c r="E39" s="23" t="s">
        <v>238</v>
      </c>
    </row>
    <row r="40" spans="2:5" ht="28.5">
      <c r="B40" s="23">
        <v>11</v>
      </c>
      <c r="C40" s="23" t="s">
        <v>44</v>
      </c>
      <c r="D40" s="23">
        <v>1</v>
      </c>
      <c r="E40" s="23" t="s">
        <v>238</v>
      </c>
    </row>
    <row r="41" spans="2:5" ht="14.25">
      <c r="B41" s="23">
        <v>12</v>
      </c>
      <c r="C41" s="23" t="s">
        <v>45</v>
      </c>
      <c r="D41" s="23">
        <v>4</v>
      </c>
      <c r="E41" s="23" t="s">
        <v>238</v>
      </c>
    </row>
    <row r="42" spans="2:5" ht="14.25">
      <c r="B42" s="23">
        <v>13</v>
      </c>
      <c r="C42" s="23" t="s">
        <v>46</v>
      </c>
      <c r="D42" s="23">
        <v>2</v>
      </c>
      <c r="E42" s="23" t="s">
        <v>238</v>
      </c>
    </row>
    <row r="43" spans="2:5" ht="14.25">
      <c r="B43" s="23">
        <v>14</v>
      </c>
      <c r="C43" s="23" t="s">
        <v>47</v>
      </c>
      <c r="D43" s="23">
        <v>2</v>
      </c>
      <c r="E43" s="23" t="s">
        <v>238</v>
      </c>
    </row>
    <row r="44" spans="2:5" ht="28.5">
      <c r="B44" s="23">
        <v>15</v>
      </c>
      <c r="C44" s="23" t="s">
        <v>48</v>
      </c>
      <c r="D44" s="23">
        <v>4</v>
      </c>
      <c r="E44" s="23" t="s">
        <v>238</v>
      </c>
    </row>
    <row r="45" spans="2:5" ht="14.25">
      <c r="B45" s="23">
        <v>16</v>
      </c>
      <c r="C45" s="23" t="s">
        <v>49</v>
      </c>
      <c r="D45" s="23">
        <v>2</v>
      </c>
      <c r="E45" s="23" t="s">
        <v>238</v>
      </c>
    </row>
    <row r="46" spans="2:5" ht="28.5">
      <c r="B46" s="23">
        <v>17</v>
      </c>
      <c r="C46" s="23" t="s">
        <v>50</v>
      </c>
      <c r="D46" s="23">
        <v>2</v>
      </c>
      <c r="E46" s="23" t="s">
        <v>238</v>
      </c>
    </row>
    <row r="47" spans="2:5" ht="14.25">
      <c r="B47" s="23">
        <v>18</v>
      </c>
      <c r="C47" s="23" t="s">
        <v>51</v>
      </c>
      <c r="D47" s="23">
        <v>6</v>
      </c>
      <c r="E47" s="23" t="s">
        <v>238</v>
      </c>
    </row>
    <row r="48" spans="2:5" ht="14.25">
      <c r="B48" s="23">
        <v>19</v>
      </c>
      <c r="C48" s="23" t="s">
        <v>52</v>
      </c>
      <c r="D48" s="23">
        <v>6</v>
      </c>
      <c r="E48" s="23" t="s">
        <v>238</v>
      </c>
    </row>
    <row r="49" spans="2:5" ht="14.25">
      <c r="B49" s="23">
        <v>20</v>
      </c>
      <c r="C49" s="23" t="s">
        <v>53</v>
      </c>
      <c r="D49" s="23">
        <v>6</v>
      </c>
      <c r="E49" s="23" t="s">
        <v>238</v>
      </c>
    </row>
    <row r="50" spans="2:5" ht="14.25">
      <c r="B50" s="23">
        <v>21</v>
      </c>
      <c r="C50" s="23" t="s">
        <v>54</v>
      </c>
      <c r="D50" s="23">
        <v>2</v>
      </c>
      <c r="E50" s="23" t="s">
        <v>238</v>
      </c>
    </row>
    <row r="51" spans="2:5" ht="28.5">
      <c r="B51" s="23">
        <v>22</v>
      </c>
      <c r="C51" s="23" t="s">
        <v>55</v>
      </c>
      <c r="D51" s="23">
        <v>2</v>
      </c>
      <c r="E51" s="23" t="s">
        <v>238</v>
      </c>
    </row>
    <row r="52" spans="2:5" ht="14.25">
      <c r="B52" s="23">
        <v>23</v>
      </c>
      <c r="C52" s="23" t="s">
        <v>56</v>
      </c>
      <c r="D52" s="23">
        <v>2</v>
      </c>
      <c r="E52" s="23" t="s">
        <v>238</v>
      </c>
    </row>
    <row r="53" spans="2:5" ht="14.25">
      <c r="B53" s="23">
        <v>24</v>
      </c>
      <c r="C53" s="23" t="s">
        <v>57</v>
      </c>
      <c r="D53" s="23">
        <v>1</v>
      </c>
      <c r="E53" s="23" t="s">
        <v>238</v>
      </c>
    </row>
    <row r="54" spans="2:5" ht="12.75">
      <c r="B54" s="59"/>
      <c r="C54" s="59"/>
      <c r="D54" s="59"/>
      <c r="E54" s="59"/>
    </row>
    <row r="55" spans="2:5" ht="12.75">
      <c r="B55" s="76" t="s">
        <v>202</v>
      </c>
      <c r="C55" s="74"/>
      <c r="D55" s="74"/>
      <c r="E55" s="74"/>
    </row>
    <row r="56" spans="2:5" ht="12.75">
      <c r="B56" s="59"/>
      <c r="C56" s="59"/>
      <c r="D56" s="59"/>
      <c r="E56" s="59"/>
    </row>
    <row r="57" spans="2:5" ht="60.75" customHeight="1">
      <c r="B57" s="24" t="s">
        <v>58</v>
      </c>
      <c r="C57" s="24" t="s">
        <v>59</v>
      </c>
      <c r="D57" s="24" t="s">
        <v>60</v>
      </c>
      <c r="E57" s="50" t="s">
        <v>198</v>
      </c>
    </row>
    <row r="58" spans="2:5" ht="15" thickBot="1">
      <c r="B58" s="65" t="s">
        <v>62</v>
      </c>
      <c r="C58" s="65" t="s">
        <v>63</v>
      </c>
      <c r="D58" s="93">
        <v>1</v>
      </c>
      <c r="E58" s="23" t="s">
        <v>238</v>
      </c>
    </row>
    <row r="59" spans="2:5" ht="15" thickBot="1">
      <c r="B59" s="65" t="s">
        <v>64</v>
      </c>
      <c r="C59" s="65" t="s">
        <v>65</v>
      </c>
      <c r="D59" s="93">
        <v>12</v>
      </c>
      <c r="E59" s="23" t="s">
        <v>238</v>
      </c>
    </row>
    <row r="60" spans="2:5" ht="15" thickBot="1">
      <c r="B60" s="65" t="s">
        <v>66</v>
      </c>
      <c r="C60" s="65" t="s">
        <v>67</v>
      </c>
      <c r="D60" s="93">
        <v>10</v>
      </c>
      <c r="E60" s="23" t="s">
        <v>238</v>
      </c>
    </row>
    <row r="61" spans="2:5" ht="29.25" thickBot="1">
      <c r="B61" s="65" t="s">
        <v>241</v>
      </c>
      <c r="C61" s="65" t="s">
        <v>68</v>
      </c>
      <c r="D61" s="93">
        <v>100</v>
      </c>
      <c r="E61" s="23" t="s">
        <v>238</v>
      </c>
    </row>
    <row r="62" spans="2:5" ht="15" thickBot="1">
      <c r="B62" s="65" t="s">
        <v>69</v>
      </c>
      <c r="C62" s="65" t="s">
        <v>68</v>
      </c>
      <c r="D62" s="93">
        <v>150</v>
      </c>
      <c r="E62" s="23" t="s">
        <v>238</v>
      </c>
    </row>
    <row r="63" spans="2:5" ht="29.25" thickBot="1">
      <c r="B63" s="65" t="s">
        <v>70</v>
      </c>
      <c r="C63" s="65" t="s">
        <v>68</v>
      </c>
      <c r="D63" s="93">
        <v>150</v>
      </c>
      <c r="E63" s="23" t="s">
        <v>238</v>
      </c>
    </row>
    <row r="64" spans="2:5" ht="29.25" thickBot="1">
      <c r="B64" s="65" t="s">
        <v>71</v>
      </c>
      <c r="C64" s="65" t="s">
        <v>68</v>
      </c>
      <c r="D64" s="93">
        <v>150</v>
      </c>
      <c r="E64" s="23" t="s">
        <v>238</v>
      </c>
    </row>
    <row r="65" spans="2:5" ht="15" thickBot="1">
      <c r="B65" s="65" t="s">
        <v>72</v>
      </c>
      <c r="C65" s="65" t="s">
        <v>68</v>
      </c>
      <c r="D65" s="93">
        <v>10</v>
      </c>
      <c r="E65" s="23" t="s">
        <v>238</v>
      </c>
    </row>
    <row r="66" spans="2:5" ht="15" thickBot="1">
      <c r="B66" s="65" t="s">
        <v>73</v>
      </c>
      <c r="C66" s="65" t="s">
        <v>68</v>
      </c>
      <c r="D66" s="93">
        <v>4</v>
      </c>
      <c r="E66" s="94" t="s">
        <v>239</v>
      </c>
    </row>
    <row r="67" spans="2:5" ht="29.25" thickBot="1">
      <c r="B67" s="65" t="s">
        <v>74</v>
      </c>
      <c r="C67" s="65" t="s">
        <v>75</v>
      </c>
      <c r="D67" s="93">
        <v>10</v>
      </c>
      <c r="E67" s="94" t="s">
        <v>239</v>
      </c>
    </row>
    <row r="68" spans="2:5" ht="29.25" thickBot="1">
      <c r="B68" s="65" t="s">
        <v>74</v>
      </c>
      <c r="C68" s="65" t="s">
        <v>76</v>
      </c>
      <c r="D68" s="93">
        <v>10</v>
      </c>
      <c r="E68" s="94" t="s">
        <v>239</v>
      </c>
    </row>
    <row r="69" spans="2:5" ht="29.25" thickBot="1">
      <c r="B69" s="65" t="s">
        <v>77</v>
      </c>
      <c r="C69" s="65" t="s">
        <v>76</v>
      </c>
      <c r="D69" s="93">
        <v>4</v>
      </c>
      <c r="E69" s="94" t="s">
        <v>239</v>
      </c>
    </row>
    <row r="70" spans="2:5" ht="15" thickBot="1">
      <c r="B70" s="65" t="s">
        <v>78</v>
      </c>
      <c r="C70" s="65" t="s">
        <v>79</v>
      </c>
      <c r="D70" s="93">
        <v>4</v>
      </c>
      <c r="E70" s="94" t="s">
        <v>239</v>
      </c>
    </row>
    <row r="71" spans="2:5" ht="15" thickBot="1">
      <c r="B71" s="65" t="s">
        <v>80</v>
      </c>
      <c r="C71" s="65" t="s">
        <v>81</v>
      </c>
      <c r="D71" s="93">
        <v>2</v>
      </c>
      <c r="E71" s="94" t="s">
        <v>239</v>
      </c>
    </row>
    <row r="72" spans="2:5" ht="15" thickBot="1">
      <c r="B72" s="65" t="s">
        <v>82</v>
      </c>
      <c r="C72" s="65" t="s">
        <v>83</v>
      </c>
      <c r="D72" s="93">
        <v>4</v>
      </c>
      <c r="E72" s="94" t="s">
        <v>239</v>
      </c>
    </row>
    <row r="73" spans="2:5" ht="15" thickBot="1">
      <c r="B73" s="65" t="s">
        <v>84</v>
      </c>
      <c r="C73" s="65" t="s">
        <v>85</v>
      </c>
      <c r="D73" s="93">
        <v>50</v>
      </c>
      <c r="E73" s="94" t="s">
        <v>239</v>
      </c>
    </row>
    <row r="74" spans="2:5" ht="15" thickBot="1">
      <c r="B74" s="65" t="s">
        <v>86</v>
      </c>
      <c r="C74" s="65" t="s">
        <v>68</v>
      </c>
      <c r="D74" s="93">
        <v>10</v>
      </c>
      <c r="E74" s="94" t="s">
        <v>239</v>
      </c>
    </row>
    <row r="75" spans="2:5" ht="15" thickBot="1">
      <c r="B75" s="65" t="s">
        <v>242</v>
      </c>
      <c r="C75" s="65" t="s">
        <v>68</v>
      </c>
      <c r="D75" s="93">
        <v>10</v>
      </c>
      <c r="E75" s="94" t="s">
        <v>239</v>
      </c>
    </row>
    <row r="76" spans="2:5" ht="29.25" thickBot="1">
      <c r="B76" s="65" t="s">
        <v>87</v>
      </c>
      <c r="C76" s="65" t="s">
        <v>88</v>
      </c>
      <c r="D76" s="93">
        <v>100</v>
      </c>
      <c r="E76" s="94" t="s">
        <v>239</v>
      </c>
    </row>
    <row r="77" spans="2:5" ht="29.25" thickBot="1">
      <c r="B77" s="65" t="s">
        <v>89</v>
      </c>
      <c r="C77" s="65" t="s">
        <v>88</v>
      </c>
      <c r="D77" s="93">
        <v>12</v>
      </c>
      <c r="E77" s="94" t="s">
        <v>239</v>
      </c>
    </row>
    <row r="78" spans="2:5" ht="29.25" thickBot="1">
      <c r="B78" s="65" t="s">
        <v>243</v>
      </c>
      <c r="C78" s="65" t="s">
        <v>83</v>
      </c>
      <c r="D78" s="93">
        <v>6</v>
      </c>
      <c r="E78" s="94" t="s">
        <v>239</v>
      </c>
    </row>
    <row r="79" spans="2:5" ht="43.5" thickBot="1">
      <c r="B79" s="65" t="s">
        <v>244</v>
      </c>
      <c r="C79" s="65" t="s">
        <v>61</v>
      </c>
      <c r="D79" s="93">
        <v>4</v>
      </c>
      <c r="E79" s="94" t="s">
        <v>239</v>
      </c>
    </row>
    <row r="80" spans="2:5" ht="43.5" thickBot="1">
      <c r="B80" s="65" t="s">
        <v>245</v>
      </c>
      <c r="C80" s="65" t="s">
        <v>61</v>
      </c>
      <c r="D80" s="93">
        <v>3</v>
      </c>
      <c r="E80" s="94" t="s">
        <v>239</v>
      </c>
    </row>
    <row r="81" spans="2:5" ht="43.5" thickBot="1">
      <c r="B81" s="65" t="s">
        <v>90</v>
      </c>
      <c r="C81" s="65" t="s">
        <v>91</v>
      </c>
      <c r="D81" s="93">
        <v>8</v>
      </c>
      <c r="E81" s="94" t="s">
        <v>240</v>
      </c>
    </row>
    <row r="82" spans="2:5" ht="43.5" thickBot="1">
      <c r="B82" s="65" t="s">
        <v>92</v>
      </c>
      <c r="C82" s="65" t="s">
        <v>91</v>
      </c>
      <c r="D82" s="93">
        <v>8</v>
      </c>
      <c r="E82" s="94" t="s">
        <v>240</v>
      </c>
    </row>
    <row r="83" spans="2:5" ht="29.25" thickBot="1">
      <c r="B83" s="65" t="s">
        <v>93</v>
      </c>
      <c r="C83" s="65" t="s">
        <v>68</v>
      </c>
      <c r="D83" s="93">
        <v>6</v>
      </c>
      <c r="E83" s="94" t="s">
        <v>240</v>
      </c>
    </row>
    <row r="84" spans="2:5" ht="15" thickBot="1">
      <c r="B84" s="65" t="s">
        <v>94</v>
      </c>
      <c r="C84" s="65" t="s">
        <v>68</v>
      </c>
      <c r="D84" s="93">
        <v>10</v>
      </c>
      <c r="E84" s="94" t="s">
        <v>240</v>
      </c>
    </row>
    <row r="85" spans="2:5" ht="15" thickBot="1">
      <c r="B85" s="65" t="s">
        <v>95</v>
      </c>
      <c r="C85" s="65" t="s">
        <v>96</v>
      </c>
      <c r="D85" s="93">
        <v>10</v>
      </c>
      <c r="E85" s="94" t="s">
        <v>240</v>
      </c>
    </row>
    <row r="86" spans="2:5" ht="15" thickBot="1">
      <c r="B86" s="65" t="s">
        <v>98</v>
      </c>
      <c r="C86" s="65" t="s">
        <v>61</v>
      </c>
      <c r="D86" s="93">
        <v>1</v>
      </c>
      <c r="E86" s="94" t="s">
        <v>240</v>
      </c>
    </row>
    <row r="87" spans="2:5" ht="57.75" thickBot="1">
      <c r="B87" s="65" t="s">
        <v>99</v>
      </c>
      <c r="C87" s="65" t="s">
        <v>100</v>
      </c>
      <c r="D87" s="93">
        <v>120</v>
      </c>
      <c r="E87" s="94" t="s">
        <v>240</v>
      </c>
    </row>
    <row r="88" spans="2:5" ht="29.25" thickBot="1">
      <c r="B88" s="65" t="s">
        <v>101</v>
      </c>
      <c r="C88" s="65" t="s">
        <v>68</v>
      </c>
      <c r="D88" s="93">
        <v>6</v>
      </c>
      <c r="E88" s="94" t="s">
        <v>240</v>
      </c>
    </row>
    <row r="89" spans="2:5" ht="15" thickBot="1">
      <c r="B89" s="65" t="s">
        <v>102</v>
      </c>
      <c r="C89" s="65" t="s">
        <v>103</v>
      </c>
      <c r="D89" s="93">
        <v>200</v>
      </c>
      <c r="E89" s="94" t="s">
        <v>240</v>
      </c>
    </row>
    <row r="90" spans="2:5" ht="15" thickBot="1">
      <c r="B90" s="65" t="s">
        <v>105</v>
      </c>
      <c r="C90" s="65" t="s">
        <v>104</v>
      </c>
      <c r="D90" s="93">
        <v>2</v>
      </c>
      <c r="E90" s="94" t="s">
        <v>240</v>
      </c>
    </row>
    <row r="91" spans="2:5" ht="29.25" thickBot="1">
      <c r="B91" s="65" t="s">
        <v>106</v>
      </c>
      <c r="C91" s="65" t="s">
        <v>75</v>
      </c>
      <c r="D91" s="93">
        <v>4</v>
      </c>
      <c r="E91" s="94" t="s">
        <v>240</v>
      </c>
    </row>
    <row r="92" spans="2:5" ht="29.25" thickBot="1">
      <c r="B92" s="65" t="s">
        <v>107</v>
      </c>
      <c r="C92" s="65" t="s">
        <v>68</v>
      </c>
      <c r="D92" s="93">
        <v>10</v>
      </c>
      <c r="E92" s="94" t="s">
        <v>240</v>
      </c>
    </row>
    <row r="93" spans="2:5" ht="15" thickBot="1">
      <c r="B93" s="65" t="s">
        <v>108</v>
      </c>
      <c r="C93" s="65" t="s">
        <v>104</v>
      </c>
      <c r="D93" s="93">
        <v>1</v>
      </c>
      <c r="E93" s="94" t="s">
        <v>240</v>
      </c>
    </row>
    <row r="94" spans="2:5" ht="29.25" thickBot="1">
      <c r="B94" s="65" t="s">
        <v>246</v>
      </c>
      <c r="C94" s="65" t="s">
        <v>68</v>
      </c>
      <c r="D94" s="93">
        <v>1</v>
      </c>
      <c r="E94" s="94" t="s">
        <v>240</v>
      </c>
    </row>
    <row r="95" spans="2:5" ht="15" thickBot="1">
      <c r="B95" s="65" t="s">
        <v>109</v>
      </c>
      <c r="C95" s="65" t="s">
        <v>110</v>
      </c>
      <c r="D95" s="93">
        <v>8</v>
      </c>
      <c r="E95" s="94" t="s">
        <v>240</v>
      </c>
    </row>
    <row r="96" spans="2:5" ht="29.25" thickBot="1">
      <c r="B96" s="65" t="s">
        <v>111</v>
      </c>
      <c r="C96" s="65" t="s">
        <v>68</v>
      </c>
      <c r="D96" s="93">
        <v>4</v>
      </c>
      <c r="E96" s="94" t="s">
        <v>240</v>
      </c>
    </row>
    <row r="97" spans="2:5" ht="29.25" thickBot="1">
      <c r="B97" s="65" t="s">
        <v>247</v>
      </c>
      <c r="C97" s="65" t="s">
        <v>97</v>
      </c>
      <c r="D97" s="93">
        <v>1</v>
      </c>
      <c r="E97" s="94" t="s">
        <v>240</v>
      </c>
    </row>
    <row r="98" spans="2:5" ht="15" customHeight="1" thickBot="1">
      <c r="B98" s="65" t="s">
        <v>112</v>
      </c>
      <c r="C98" s="65" t="s">
        <v>104</v>
      </c>
      <c r="D98" s="93">
        <v>5</v>
      </c>
      <c r="E98" s="94" t="s">
        <v>240</v>
      </c>
    </row>
    <row r="99" spans="2:5" ht="20.25" customHeight="1" thickBot="1">
      <c r="B99" s="65" t="s">
        <v>113</v>
      </c>
      <c r="C99" s="65" t="s">
        <v>68</v>
      </c>
      <c r="D99" s="93">
        <v>10</v>
      </c>
      <c r="E99" s="94" t="s">
        <v>240</v>
      </c>
    </row>
    <row r="100" spans="2:5" ht="15" thickBot="1">
      <c r="B100" s="65" t="s">
        <v>114</v>
      </c>
      <c r="C100" s="65" t="s">
        <v>68</v>
      </c>
      <c r="D100" s="93">
        <v>100</v>
      </c>
      <c r="E100" s="94" t="s">
        <v>240</v>
      </c>
    </row>
    <row r="101" spans="2:5" ht="15" thickBot="1">
      <c r="B101" s="65" t="s">
        <v>115</v>
      </c>
      <c r="C101" s="65" t="s">
        <v>116</v>
      </c>
      <c r="D101" s="93">
        <v>2</v>
      </c>
      <c r="E101" s="94" t="s">
        <v>250</v>
      </c>
    </row>
    <row r="102" spans="2:5" ht="18" customHeight="1" thickBot="1">
      <c r="B102" s="65" t="s">
        <v>117</v>
      </c>
      <c r="C102" s="65" t="s">
        <v>116</v>
      </c>
      <c r="D102" s="93">
        <v>1</v>
      </c>
      <c r="E102" s="94" t="s">
        <v>250</v>
      </c>
    </row>
    <row r="103" spans="2:5" ht="29.25" thickBot="1">
      <c r="B103" s="65" t="s">
        <v>118</v>
      </c>
      <c r="C103" s="65" t="s">
        <v>68</v>
      </c>
      <c r="D103" s="93">
        <v>6</v>
      </c>
      <c r="E103" s="94" t="s">
        <v>250</v>
      </c>
    </row>
    <row r="104" spans="2:5" ht="15" thickBot="1">
      <c r="B104" s="65" t="s">
        <v>222</v>
      </c>
      <c r="C104" s="65" t="s">
        <v>119</v>
      </c>
      <c r="D104" s="93">
        <v>50</v>
      </c>
      <c r="E104" s="94" t="s">
        <v>250</v>
      </c>
    </row>
    <row r="105" spans="2:5" ht="30" customHeight="1" thickBot="1">
      <c r="B105" s="65" t="s">
        <v>120</v>
      </c>
      <c r="C105" s="65" t="s">
        <v>121</v>
      </c>
      <c r="D105" s="93">
        <v>100</v>
      </c>
      <c r="E105" s="94" t="s">
        <v>250</v>
      </c>
    </row>
    <row r="106" spans="2:5" ht="30" customHeight="1" thickBot="1">
      <c r="B106" s="65" t="s">
        <v>248</v>
      </c>
      <c r="C106" s="65" t="s">
        <v>249</v>
      </c>
      <c r="D106" s="93">
        <v>10</v>
      </c>
      <c r="E106" s="94" t="s">
        <v>250</v>
      </c>
    </row>
    <row r="107" spans="2:5" ht="30" customHeight="1" thickBot="1">
      <c r="B107" s="65" t="s">
        <v>251</v>
      </c>
      <c r="C107" s="65" t="s">
        <v>252</v>
      </c>
      <c r="D107" s="93">
        <v>2</v>
      </c>
      <c r="E107" s="94" t="s">
        <v>250</v>
      </c>
    </row>
    <row r="108" spans="2:5" ht="30" customHeight="1" thickBot="1">
      <c r="B108" s="65" t="s">
        <v>253</v>
      </c>
      <c r="C108" s="65" t="s">
        <v>254</v>
      </c>
      <c r="D108" s="93">
        <v>3</v>
      </c>
      <c r="E108" s="94" t="s">
        <v>250</v>
      </c>
    </row>
    <row r="109" spans="2:5" ht="15.75">
      <c r="B109" s="66" t="s">
        <v>14</v>
      </c>
      <c r="C109" s="67"/>
      <c r="D109" s="67"/>
      <c r="E109" s="124" t="s">
        <v>3</v>
      </c>
    </row>
    <row r="110" spans="2:5" ht="12.75">
      <c r="B110" s="59"/>
      <c r="C110" s="59"/>
      <c r="D110" s="59"/>
      <c r="E110" s="59"/>
    </row>
    <row r="111" spans="2:5" ht="12.75">
      <c r="B111" s="59"/>
      <c r="C111" s="59"/>
      <c r="D111" s="59"/>
      <c r="E111" s="59"/>
    </row>
    <row r="112" spans="2:5" ht="12.75">
      <c r="B112" s="59"/>
      <c r="C112" s="59"/>
      <c r="D112" s="59"/>
      <c r="E112" s="59"/>
    </row>
    <row r="113" spans="2:5" ht="15">
      <c r="B113" s="257" t="s">
        <v>122</v>
      </c>
      <c r="C113" s="257"/>
      <c r="D113" s="257"/>
      <c r="E113" s="68"/>
    </row>
    <row r="114" spans="2:5" ht="15">
      <c r="B114" s="68"/>
      <c r="C114" s="59"/>
      <c r="D114" s="59"/>
      <c r="E114" s="59"/>
    </row>
    <row r="115" spans="2:5" ht="14.25" customHeight="1">
      <c r="B115" s="251" t="s">
        <v>123</v>
      </c>
      <c r="C115" s="251"/>
      <c r="D115" s="251"/>
      <c r="E115" s="48"/>
    </row>
    <row r="116" spans="2:5" ht="12.75">
      <c r="B116" s="59"/>
      <c r="C116" s="59"/>
      <c r="D116" s="59"/>
      <c r="E116" s="59"/>
    </row>
    <row r="117" spans="2:5" ht="60" customHeight="1">
      <c r="B117" s="125" t="s">
        <v>124</v>
      </c>
      <c r="C117" s="126" t="s">
        <v>30</v>
      </c>
      <c r="D117" s="52" t="s">
        <v>198</v>
      </c>
      <c r="E117" s="85"/>
    </row>
    <row r="118" spans="2:5" ht="35.25" customHeight="1">
      <c r="B118" s="23" t="s">
        <v>125</v>
      </c>
      <c r="C118" s="94">
        <v>2</v>
      </c>
      <c r="D118" s="61" t="s">
        <v>264</v>
      </c>
      <c r="E118" s="60"/>
    </row>
    <row r="119" spans="2:5" ht="28.5">
      <c r="B119" s="23" t="s">
        <v>126</v>
      </c>
      <c r="C119" s="94">
        <v>2</v>
      </c>
      <c r="D119" s="61" t="s">
        <v>264</v>
      </c>
      <c r="E119" s="60"/>
    </row>
    <row r="120" spans="2:5" ht="14.25">
      <c r="B120" s="23" t="s">
        <v>127</v>
      </c>
      <c r="C120" s="94">
        <v>3</v>
      </c>
      <c r="D120" s="61" t="s">
        <v>264</v>
      </c>
      <c r="E120" s="60"/>
    </row>
    <row r="121" spans="2:5" ht="28.5">
      <c r="B121" s="23" t="s">
        <v>255</v>
      </c>
      <c r="C121" s="94">
        <v>2</v>
      </c>
      <c r="D121" s="61" t="s">
        <v>264</v>
      </c>
      <c r="E121" s="60"/>
    </row>
    <row r="122" spans="2:5" ht="28.5">
      <c r="B122" s="23" t="s">
        <v>128</v>
      </c>
      <c r="C122" s="94">
        <v>4</v>
      </c>
      <c r="D122" s="61" t="s">
        <v>264</v>
      </c>
      <c r="E122" s="60"/>
    </row>
    <row r="123" spans="2:5" ht="42.75">
      <c r="B123" s="23" t="s">
        <v>256</v>
      </c>
      <c r="C123" s="94">
        <v>4</v>
      </c>
      <c r="D123" s="61" t="s">
        <v>264</v>
      </c>
      <c r="E123" s="60"/>
    </row>
    <row r="124" spans="2:5" ht="28.5">
      <c r="B124" s="23" t="s">
        <v>257</v>
      </c>
      <c r="C124" s="94">
        <v>3</v>
      </c>
      <c r="D124" s="61" t="s">
        <v>264</v>
      </c>
      <c r="E124" s="60"/>
    </row>
    <row r="125" spans="2:5" ht="28.5">
      <c r="B125" s="23" t="s">
        <v>258</v>
      </c>
      <c r="C125" s="94">
        <v>8</v>
      </c>
      <c r="D125" s="61" t="s">
        <v>264</v>
      </c>
      <c r="E125" s="60"/>
    </row>
    <row r="126" spans="2:5" ht="71.25">
      <c r="B126" s="23" t="s">
        <v>129</v>
      </c>
      <c r="C126" s="94">
        <v>2</v>
      </c>
      <c r="D126" s="61" t="s">
        <v>264</v>
      </c>
      <c r="E126" s="60"/>
    </row>
    <row r="127" spans="2:5" ht="28.5">
      <c r="B127" s="23" t="s">
        <v>130</v>
      </c>
      <c r="C127" s="94">
        <v>2</v>
      </c>
      <c r="D127" s="61" t="s">
        <v>264</v>
      </c>
      <c r="E127" s="60"/>
    </row>
    <row r="128" spans="2:5" ht="28.5">
      <c r="B128" s="23" t="s">
        <v>259</v>
      </c>
      <c r="C128" s="94">
        <v>1</v>
      </c>
      <c r="D128" s="61" t="s">
        <v>264</v>
      </c>
      <c r="E128" s="60"/>
    </row>
    <row r="129" spans="2:5" ht="71.25">
      <c r="B129" s="23" t="s">
        <v>260</v>
      </c>
      <c r="C129" s="94">
        <v>13</v>
      </c>
      <c r="D129" s="61" t="s">
        <v>264</v>
      </c>
      <c r="E129" s="60"/>
    </row>
    <row r="130" spans="2:5" ht="71.25">
      <c r="B130" s="23" t="s">
        <v>261</v>
      </c>
      <c r="C130" s="94">
        <v>1</v>
      </c>
      <c r="D130" s="61" t="s">
        <v>264</v>
      </c>
      <c r="E130" s="60"/>
    </row>
    <row r="131" spans="2:5" ht="28.5">
      <c r="B131" s="23" t="s">
        <v>262</v>
      </c>
      <c r="C131" s="94">
        <v>17</v>
      </c>
      <c r="D131" s="61" t="s">
        <v>264</v>
      </c>
      <c r="E131" s="60"/>
    </row>
    <row r="132" spans="2:5" ht="25.5">
      <c r="B132" s="61" t="s">
        <v>263</v>
      </c>
      <c r="C132" s="61">
        <v>26</v>
      </c>
      <c r="D132" s="61" t="s">
        <v>264</v>
      </c>
      <c r="E132" s="59"/>
    </row>
    <row r="133" spans="2:5" ht="75" customHeight="1">
      <c r="B133" s="59"/>
      <c r="C133" s="59"/>
      <c r="D133" s="59"/>
      <c r="E133" s="59"/>
    </row>
    <row r="134" spans="2:5" ht="12.75">
      <c r="B134" s="252" t="s">
        <v>131</v>
      </c>
      <c r="C134" s="252"/>
      <c r="D134" s="253"/>
      <c r="E134" s="85"/>
    </row>
    <row r="135" spans="2:5" ht="60.75" customHeight="1">
      <c r="B135" s="263" t="s">
        <v>132</v>
      </c>
      <c r="C135" s="254"/>
      <c r="D135" s="52" t="s">
        <v>198</v>
      </c>
      <c r="E135" s="127"/>
    </row>
    <row r="136" spans="2:5" ht="48" customHeight="1">
      <c r="B136" s="254" t="s">
        <v>133</v>
      </c>
      <c r="C136" s="255"/>
      <c r="D136" s="61" t="s">
        <v>264</v>
      </c>
      <c r="E136" s="127"/>
    </row>
    <row r="137" spans="2:5" ht="32.25" customHeight="1">
      <c r="B137" s="254" t="s">
        <v>134</v>
      </c>
      <c r="C137" s="255"/>
      <c r="D137" s="61" t="s">
        <v>264</v>
      </c>
      <c r="E137" s="127"/>
    </row>
    <row r="138" spans="2:5" ht="44.25" customHeight="1">
      <c r="B138" s="254" t="s">
        <v>265</v>
      </c>
      <c r="C138" s="255"/>
      <c r="D138" s="61" t="s">
        <v>223</v>
      </c>
      <c r="E138" s="127"/>
    </row>
    <row r="139" spans="2:5" ht="117.75" customHeight="1">
      <c r="B139" s="259" t="s">
        <v>135</v>
      </c>
      <c r="C139" s="260"/>
      <c r="D139" s="61" t="s">
        <v>223</v>
      </c>
      <c r="E139" s="127"/>
    </row>
    <row r="140" spans="2:5" ht="48" customHeight="1">
      <c r="B140" s="259" t="s">
        <v>136</v>
      </c>
      <c r="C140" s="260"/>
      <c r="D140" s="61" t="s">
        <v>223</v>
      </c>
      <c r="E140" s="127"/>
    </row>
    <row r="141" spans="2:5" ht="51" customHeight="1">
      <c r="B141" s="259" t="s">
        <v>137</v>
      </c>
      <c r="C141" s="260"/>
      <c r="D141" s="61" t="s">
        <v>223</v>
      </c>
      <c r="E141" s="127"/>
    </row>
    <row r="142" spans="2:5" ht="63" customHeight="1">
      <c r="B142" s="259" t="s">
        <v>138</v>
      </c>
      <c r="C142" s="260"/>
      <c r="D142" s="61" t="s">
        <v>223</v>
      </c>
      <c r="E142" s="127"/>
    </row>
    <row r="143" spans="2:5" ht="46.5" customHeight="1">
      <c r="B143" s="261" t="s">
        <v>2</v>
      </c>
      <c r="C143" s="262"/>
      <c r="D143" s="69" t="s">
        <v>3</v>
      </c>
      <c r="E143" s="128"/>
    </row>
    <row r="144" spans="2:5" ht="31.5" customHeight="1">
      <c r="B144" s="59"/>
      <c r="C144" s="59"/>
      <c r="D144" s="59"/>
      <c r="E144" s="59"/>
    </row>
    <row r="145" spans="2:5" ht="36" customHeight="1">
      <c r="B145" s="59"/>
      <c r="C145" s="59"/>
      <c r="D145" s="59"/>
      <c r="E145" s="59"/>
    </row>
    <row r="146" spans="2:5" ht="15">
      <c r="B146" s="257" t="s">
        <v>139</v>
      </c>
      <c r="C146" s="257"/>
      <c r="D146" s="257"/>
      <c r="E146" s="68"/>
    </row>
    <row r="147" spans="2:5" ht="15">
      <c r="B147" s="70"/>
      <c r="C147" s="59"/>
      <c r="D147" s="59"/>
      <c r="E147" s="59"/>
    </row>
    <row r="148" spans="2:5" ht="15">
      <c r="B148" s="266" t="s">
        <v>140</v>
      </c>
      <c r="C148" s="266"/>
      <c r="D148" s="266"/>
      <c r="E148" s="86"/>
    </row>
    <row r="149" spans="2:5" ht="74.25" customHeight="1">
      <c r="B149" s="267" t="s">
        <v>132</v>
      </c>
      <c r="C149" s="267"/>
      <c r="D149" s="51" t="s">
        <v>198</v>
      </c>
      <c r="E149" s="129"/>
    </row>
    <row r="150" spans="2:5" ht="101.25" customHeight="1">
      <c r="B150" s="268" t="s">
        <v>141</v>
      </c>
      <c r="C150" s="269"/>
      <c r="D150" s="62" t="s">
        <v>266</v>
      </c>
      <c r="E150" s="130"/>
    </row>
    <row r="151" spans="2:5" ht="66.75" customHeight="1">
      <c r="B151" s="268" t="s">
        <v>142</v>
      </c>
      <c r="C151" s="269"/>
      <c r="D151" s="62" t="s">
        <v>267</v>
      </c>
      <c r="E151" s="130"/>
    </row>
    <row r="152" spans="2:5" ht="12.75">
      <c r="B152" s="270" t="s">
        <v>143</v>
      </c>
      <c r="C152" s="270"/>
      <c r="D152" s="270"/>
      <c r="E152" s="85"/>
    </row>
    <row r="153" spans="2:5" ht="48" customHeight="1">
      <c r="B153" s="59"/>
      <c r="C153" s="59"/>
      <c r="D153" s="59"/>
      <c r="E153" s="59"/>
    </row>
    <row r="154" spans="2:5" ht="61.5" customHeight="1">
      <c r="B154" s="25" t="s">
        <v>144</v>
      </c>
      <c r="C154" s="25" t="s">
        <v>145</v>
      </c>
      <c r="D154" s="25" t="s">
        <v>146</v>
      </c>
      <c r="E154" s="51" t="s">
        <v>198</v>
      </c>
    </row>
    <row r="155" spans="2:5" ht="12.75">
      <c r="B155" s="273" t="s">
        <v>147</v>
      </c>
      <c r="C155" s="49" t="s">
        <v>148</v>
      </c>
      <c r="D155" s="71" t="s">
        <v>149</v>
      </c>
      <c r="E155" s="71" t="s">
        <v>268</v>
      </c>
    </row>
    <row r="156" spans="2:5" ht="12.75">
      <c r="B156" s="273"/>
      <c r="C156" s="282" t="s">
        <v>150</v>
      </c>
      <c r="D156" s="71" t="s">
        <v>151</v>
      </c>
      <c r="E156" s="71" t="s">
        <v>268</v>
      </c>
    </row>
    <row r="157" spans="2:5" ht="30" customHeight="1">
      <c r="B157" s="273"/>
      <c r="C157" s="283"/>
      <c r="D157" s="71" t="s">
        <v>152</v>
      </c>
      <c r="E157" s="71" t="s">
        <v>268</v>
      </c>
    </row>
    <row r="158" spans="2:5" ht="12.75">
      <c r="B158" s="273"/>
      <c r="C158" s="283"/>
      <c r="D158" s="71" t="s">
        <v>151</v>
      </c>
      <c r="E158" s="71" t="s">
        <v>268</v>
      </c>
    </row>
    <row r="159" spans="2:5" ht="12.75">
      <c r="B159" s="273"/>
      <c r="C159" s="283"/>
      <c r="D159" s="71" t="s">
        <v>153</v>
      </c>
      <c r="E159" s="71" t="s">
        <v>268</v>
      </c>
    </row>
    <row r="160" spans="2:5" ht="12.75">
      <c r="B160" s="273"/>
      <c r="C160" s="283"/>
      <c r="D160" s="71" t="s">
        <v>149</v>
      </c>
      <c r="E160" s="71" t="s">
        <v>268</v>
      </c>
    </row>
    <row r="161" spans="2:5" ht="12.75">
      <c r="B161" s="273"/>
      <c r="C161" s="283"/>
      <c r="D161" s="71" t="s">
        <v>149</v>
      </c>
      <c r="E161" s="71" t="s">
        <v>268</v>
      </c>
    </row>
    <row r="162" spans="2:5" ht="12.75">
      <c r="B162" s="273"/>
      <c r="C162" s="283"/>
      <c r="D162" s="71" t="s">
        <v>152</v>
      </c>
      <c r="E162" s="71" t="s">
        <v>268</v>
      </c>
    </row>
    <row r="163" spans="2:5" ht="12.75">
      <c r="B163" s="273"/>
      <c r="C163" s="283"/>
      <c r="D163" s="71" t="s">
        <v>152</v>
      </c>
      <c r="E163" s="71" t="s">
        <v>268</v>
      </c>
    </row>
    <row r="164" spans="2:5" ht="12.75">
      <c r="B164" s="273"/>
      <c r="C164" s="283"/>
      <c r="D164" s="71" t="s">
        <v>152</v>
      </c>
      <c r="E164" s="71" t="s">
        <v>268</v>
      </c>
    </row>
    <row r="165" spans="2:5" ht="12.75">
      <c r="B165" s="273"/>
      <c r="C165" s="283"/>
      <c r="D165" s="71" t="s">
        <v>151</v>
      </c>
      <c r="E165" s="71" t="s">
        <v>268</v>
      </c>
    </row>
    <row r="166" spans="2:5" ht="12.75">
      <c r="B166" s="273"/>
      <c r="C166" s="283"/>
      <c r="D166" s="71" t="s">
        <v>151</v>
      </c>
      <c r="E166" s="71" t="s">
        <v>268</v>
      </c>
    </row>
    <row r="167" spans="2:5" ht="12.75">
      <c r="B167" s="273"/>
      <c r="C167" s="283"/>
      <c r="D167" s="71" t="s">
        <v>151</v>
      </c>
      <c r="E167" s="71" t="s">
        <v>268</v>
      </c>
    </row>
    <row r="168" spans="2:5" ht="12.75">
      <c r="B168" s="273"/>
      <c r="C168" s="283"/>
      <c r="D168" s="71" t="s">
        <v>154</v>
      </c>
      <c r="E168" s="71" t="s">
        <v>268</v>
      </c>
    </row>
    <row r="169" spans="2:5" ht="12.75">
      <c r="B169" s="273"/>
      <c r="C169" s="284"/>
      <c r="D169" s="71" t="s">
        <v>154</v>
      </c>
      <c r="E169" s="71" t="s">
        <v>268</v>
      </c>
    </row>
    <row r="170" spans="2:5" ht="12.75">
      <c r="B170" s="273"/>
      <c r="C170" s="273" t="s">
        <v>155</v>
      </c>
      <c r="D170" s="71" t="s">
        <v>149</v>
      </c>
      <c r="E170" s="71" t="s">
        <v>268</v>
      </c>
    </row>
    <row r="171" spans="2:5" ht="12.75">
      <c r="B171" s="273"/>
      <c r="C171" s="273"/>
      <c r="D171" s="71" t="s">
        <v>149</v>
      </c>
      <c r="E171" s="71" t="s">
        <v>268</v>
      </c>
    </row>
    <row r="172" spans="2:5" ht="12.75">
      <c r="B172" s="273"/>
      <c r="C172" s="273"/>
      <c r="D172" s="71" t="s">
        <v>149</v>
      </c>
      <c r="E172" s="71" t="s">
        <v>268</v>
      </c>
    </row>
    <row r="173" spans="2:5" ht="12.75">
      <c r="B173" s="273"/>
      <c r="C173" s="273"/>
      <c r="D173" s="71" t="s">
        <v>149</v>
      </c>
      <c r="E173" s="71" t="s">
        <v>268</v>
      </c>
    </row>
    <row r="174" spans="2:5" ht="12.75">
      <c r="B174" s="273"/>
      <c r="C174" s="273"/>
      <c r="D174" s="71" t="s">
        <v>149</v>
      </c>
      <c r="E174" s="71" t="s">
        <v>268</v>
      </c>
    </row>
    <row r="175" spans="2:5" ht="12.75">
      <c r="B175" s="273"/>
      <c r="C175" s="273"/>
      <c r="D175" s="71" t="s">
        <v>149</v>
      </c>
      <c r="E175" s="71" t="s">
        <v>268</v>
      </c>
    </row>
    <row r="176" spans="2:5" ht="12.75">
      <c r="B176" s="273"/>
      <c r="C176" s="273"/>
      <c r="D176" s="71" t="s">
        <v>152</v>
      </c>
      <c r="E176" s="71" t="s">
        <v>268</v>
      </c>
    </row>
    <row r="177" spans="2:5" ht="12.75">
      <c r="B177" s="273"/>
      <c r="C177" s="273"/>
      <c r="D177" s="71" t="s">
        <v>152</v>
      </c>
      <c r="E177" s="71" t="s">
        <v>268</v>
      </c>
    </row>
    <row r="178" spans="2:5" ht="12.75">
      <c r="B178" s="273"/>
      <c r="C178" s="273"/>
      <c r="D178" s="71" t="s">
        <v>152</v>
      </c>
      <c r="E178" s="71" t="s">
        <v>268</v>
      </c>
    </row>
    <row r="179" spans="2:5" ht="12.75">
      <c r="B179" s="273"/>
      <c r="C179" s="273"/>
      <c r="D179" s="71" t="s">
        <v>156</v>
      </c>
      <c r="E179" s="71" t="s">
        <v>268</v>
      </c>
    </row>
    <row r="180" spans="2:5" ht="12.75">
      <c r="B180" s="274" t="s">
        <v>157</v>
      </c>
      <c r="C180" s="275"/>
      <c r="D180" s="71" t="s">
        <v>149</v>
      </c>
      <c r="E180" s="71" t="s">
        <v>268</v>
      </c>
    </row>
    <row r="181" spans="2:5" ht="12.75">
      <c r="B181" s="276"/>
      <c r="C181" s="277"/>
      <c r="D181" s="71" t="s">
        <v>149</v>
      </c>
      <c r="E181" s="71" t="s">
        <v>268</v>
      </c>
    </row>
    <row r="182" spans="2:5" ht="12.75">
      <c r="B182" s="278"/>
      <c r="C182" s="279"/>
      <c r="D182" s="71" t="s">
        <v>149</v>
      </c>
      <c r="E182" s="71" t="s">
        <v>268</v>
      </c>
    </row>
    <row r="183" spans="2:5" ht="12.75">
      <c r="B183" s="274" t="s">
        <v>158</v>
      </c>
      <c r="C183" s="275"/>
      <c r="D183" s="71" t="s">
        <v>149</v>
      </c>
      <c r="E183" s="71" t="s">
        <v>268</v>
      </c>
    </row>
    <row r="184" spans="2:5" ht="12.75">
      <c r="B184" s="278"/>
      <c r="C184" s="279"/>
      <c r="D184" s="71" t="s">
        <v>152</v>
      </c>
      <c r="E184" s="71" t="s">
        <v>268</v>
      </c>
    </row>
    <row r="185" spans="2:5" ht="12.75">
      <c r="B185" s="280" t="s">
        <v>2</v>
      </c>
      <c r="C185" s="281"/>
      <c r="D185" s="17"/>
      <c r="E185" s="17" t="s">
        <v>3</v>
      </c>
    </row>
    <row r="186" spans="2:5" ht="12.75">
      <c r="B186" s="59"/>
      <c r="C186" s="59"/>
      <c r="D186" s="59"/>
      <c r="E186" s="59"/>
    </row>
    <row r="187" spans="2:5" ht="12.75">
      <c r="B187" s="59"/>
      <c r="C187" s="59"/>
      <c r="D187" s="59"/>
      <c r="E187" s="59"/>
    </row>
    <row r="188" spans="2:5" ht="15">
      <c r="B188" s="27" t="s">
        <v>159</v>
      </c>
      <c r="C188" s="74"/>
      <c r="D188" s="74"/>
      <c r="E188" s="74"/>
    </row>
    <row r="189" spans="2:5" ht="54.75" customHeight="1">
      <c r="B189" s="251" t="s">
        <v>160</v>
      </c>
      <c r="C189" s="251"/>
      <c r="D189" s="251"/>
      <c r="E189" s="251"/>
    </row>
    <row r="190" spans="2:5" ht="12.75" hidden="1">
      <c r="B190" s="251"/>
      <c r="C190" s="251"/>
      <c r="D190" s="251"/>
      <c r="E190" s="251"/>
    </row>
    <row r="191" spans="2:5" ht="14.25">
      <c r="B191" s="26" t="s">
        <v>161</v>
      </c>
      <c r="C191" s="77"/>
      <c r="D191" s="77"/>
      <c r="E191" s="77"/>
    </row>
    <row r="192" spans="2:5" ht="14.25">
      <c r="B192" s="48"/>
      <c r="C192" s="59"/>
      <c r="D192" s="59"/>
      <c r="E192" s="59"/>
    </row>
    <row r="193" spans="2:5" ht="15">
      <c r="B193" s="257"/>
      <c r="C193" s="257"/>
      <c r="D193" s="257"/>
      <c r="E193" s="257"/>
    </row>
    <row r="194" spans="2:5" ht="35.25" customHeight="1">
      <c r="B194" s="264" t="s">
        <v>162</v>
      </c>
      <c r="C194" s="264"/>
      <c r="D194" s="264"/>
      <c r="E194" s="72"/>
    </row>
    <row r="195" spans="2:4" ht="60.75" customHeight="1">
      <c r="B195" s="271" t="s">
        <v>132</v>
      </c>
      <c r="C195" s="272"/>
      <c r="D195" s="51" t="s">
        <v>198</v>
      </c>
    </row>
    <row r="196" spans="2:5" ht="319.5" customHeight="1">
      <c r="B196" s="286" t="s">
        <v>224</v>
      </c>
      <c r="C196" s="287"/>
      <c r="D196" s="62" t="s">
        <v>3</v>
      </c>
      <c r="E196" s="130"/>
    </row>
    <row r="197" spans="2:5" ht="35.25" customHeight="1">
      <c r="B197" s="288" t="s">
        <v>163</v>
      </c>
      <c r="C197" s="289"/>
      <c r="D197" s="289"/>
      <c r="E197" s="72"/>
    </row>
    <row r="198" spans="2:4" ht="111" customHeight="1">
      <c r="B198" s="271" t="s">
        <v>132</v>
      </c>
      <c r="C198" s="272"/>
      <c r="D198" s="51" t="s">
        <v>198</v>
      </c>
    </row>
    <row r="199" spans="2:5" ht="100.5" customHeight="1">
      <c r="B199" s="286" t="s">
        <v>164</v>
      </c>
      <c r="C199" s="287"/>
      <c r="D199" s="144" t="s">
        <v>3</v>
      </c>
      <c r="E199" s="132"/>
    </row>
    <row r="200" spans="3:7" ht="24" customHeight="1">
      <c r="C200" s="145"/>
      <c r="D200" s="285"/>
      <c r="E200" s="285"/>
      <c r="G200" s="60"/>
    </row>
    <row r="201" spans="2:5" ht="15">
      <c r="B201" s="72"/>
      <c r="C201" s="72"/>
      <c r="D201" s="60"/>
      <c r="E201" s="60"/>
    </row>
    <row r="202" spans="2:5" ht="57" customHeight="1">
      <c r="B202" s="72"/>
      <c r="C202" s="60"/>
      <c r="D202" s="60"/>
      <c r="E202" s="60"/>
    </row>
    <row r="203" spans="2:5" ht="35.25" customHeight="1">
      <c r="B203" s="264" t="s">
        <v>165</v>
      </c>
      <c r="C203" s="264"/>
      <c r="D203" s="264"/>
      <c r="E203" s="72"/>
    </row>
    <row r="204" spans="2:4" ht="54" customHeight="1">
      <c r="B204" s="265" t="s">
        <v>132</v>
      </c>
      <c r="C204" s="265"/>
      <c r="D204" s="51" t="s">
        <v>198</v>
      </c>
    </row>
    <row r="205" spans="2:5" ht="361.5" customHeight="1">
      <c r="B205" s="286" t="s">
        <v>225</v>
      </c>
      <c r="C205" s="287"/>
      <c r="D205" s="78" t="s">
        <v>3</v>
      </c>
      <c r="E205" s="131"/>
    </row>
    <row r="209" ht="15.75">
      <c r="F209" s="136"/>
    </row>
    <row r="210" spans="2:7" ht="15.75" customHeight="1">
      <c r="B210" s="136" t="s">
        <v>269</v>
      </c>
      <c r="C210" s="136"/>
      <c r="D210" s="136"/>
      <c r="E210" s="136"/>
      <c r="F210" s="96"/>
      <c r="G210" s="136"/>
    </row>
    <row r="211" spans="2:7" ht="15">
      <c r="B211" s="96" t="s">
        <v>290</v>
      </c>
      <c r="C211" s="96"/>
      <c r="D211" s="96"/>
      <c r="E211" s="96"/>
      <c r="G211" s="96"/>
    </row>
  </sheetData>
  <sheetProtection/>
  <mergeCells count="50">
    <mergeCell ref="B205:C205"/>
    <mergeCell ref="B193:E193"/>
    <mergeCell ref="B195:C195"/>
    <mergeCell ref="B196:C196"/>
    <mergeCell ref="B197:D197"/>
    <mergeCell ref="B199:C199"/>
    <mergeCell ref="B194:D194"/>
    <mergeCell ref="D200:E200"/>
    <mergeCell ref="B138:C138"/>
    <mergeCell ref="B139:C139"/>
    <mergeCell ref="B140:C140"/>
    <mergeCell ref="B141:C141"/>
    <mergeCell ref="E5:E6"/>
    <mergeCell ref="B16:D16"/>
    <mergeCell ref="B17:D17"/>
    <mergeCell ref="B151:C151"/>
    <mergeCell ref="C170:C179"/>
    <mergeCell ref="B180:C182"/>
    <mergeCell ref="B183:C184"/>
    <mergeCell ref="B185:C185"/>
    <mergeCell ref="B155:B179"/>
    <mergeCell ref="C156:C169"/>
    <mergeCell ref="B135:C135"/>
    <mergeCell ref="B136:C136"/>
    <mergeCell ref="B137:C137"/>
    <mergeCell ref="B203:D203"/>
    <mergeCell ref="B204:C204"/>
    <mergeCell ref="B148:D148"/>
    <mergeCell ref="B149:C149"/>
    <mergeCell ref="B150:C150"/>
    <mergeCell ref="B152:D152"/>
    <mergeCell ref="B198:C198"/>
    <mergeCell ref="B189:E190"/>
    <mergeCell ref="B19:D19"/>
    <mergeCell ref="B20:D20"/>
    <mergeCell ref="B21:D21"/>
    <mergeCell ref="B113:D113"/>
    <mergeCell ref="C5:C6"/>
    <mergeCell ref="D5:D6"/>
    <mergeCell ref="B142:C142"/>
    <mergeCell ref="B146:D146"/>
    <mergeCell ref="B143:C143"/>
    <mergeCell ref="B2:E2"/>
    <mergeCell ref="B5:B6"/>
    <mergeCell ref="B18:D18"/>
    <mergeCell ref="B115:D115"/>
    <mergeCell ref="B134:D134"/>
    <mergeCell ref="B22:D22"/>
    <mergeCell ref="E11:E12"/>
    <mergeCell ref="B3:E3"/>
  </mergeCells>
  <printOptions horizontalCentered="1" verticalCentered="1"/>
  <pageMargins left="1.1811023622047245" right="0.7086614173228347" top="0.7480314960629921" bottom="0.7480314960629921" header="0.31496062992125984" footer="0.31496062992125984"/>
  <pageSetup horizontalDpi="600" verticalDpi="600" orientation="landscape" paperSize="5" scale="80" r:id="rId1"/>
  <headerFooter>
    <oddHeader>&amp;C&amp;"Arial,Negrita"&amp;14EVALUACIÓN TÉCNICA   DE LA INVITACIÓN ABIERTA No. 001 DE  2021</oddHeader>
  </headerFooter>
</worksheet>
</file>

<file path=xl/worksheets/sheet3.xml><?xml version="1.0" encoding="utf-8"?>
<worksheet xmlns="http://schemas.openxmlformats.org/spreadsheetml/2006/main" xmlns:r="http://schemas.openxmlformats.org/officeDocument/2006/relationships">
  <dimension ref="B1:N16"/>
  <sheetViews>
    <sheetView zoomScalePageLayoutView="0" workbookViewId="0" topLeftCell="A1">
      <selection activeCell="I36" sqref="I36"/>
    </sheetView>
  </sheetViews>
  <sheetFormatPr defaultColWidth="11.421875" defaultRowHeight="12.75"/>
  <cols>
    <col min="1" max="1" width="5.421875" style="0" customWidth="1"/>
    <col min="2" max="2" width="11.421875" style="0" customWidth="1"/>
    <col min="3" max="3" width="18.421875" style="0" customWidth="1"/>
    <col min="4" max="4" width="18.57421875" style="0" customWidth="1"/>
    <col min="5" max="5" width="16.28125" style="0" customWidth="1"/>
    <col min="6" max="6" width="14.7109375" style="0" customWidth="1"/>
    <col min="7" max="7" width="15.28125" style="0" customWidth="1"/>
    <col min="8" max="8" width="14.7109375" style="0" customWidth="1"/>
    <col min="9" max="9" width="21.00390625" style="0" bestFit="1" customWidth="1"/>
    <col min="10" max="10" width="13.57421875" style="0" customWidth="1"/>
    <col min="11" max="11" width="13.28125" style="0" customWidth="1"/>
    <col min="13" max="13" width="20.00390625" style="0" bestFit="1" customWidth="1"/>
    <col min="14" max="14" width="19.8515625" style="0" bestFit="1" customWidth="1"/>
    <col min="17" max="18" width="18.421875" style="0" bestFit="1" customWidth="1"/>
  </cols>
  <sheetData>
    <row r="1" spans="3:9" ht="12.75">
      <c r="C1" s="307" t="s">
        <v>357</v>
      </c>
      <c r="D1" s="307"/>
      <c r="E1" s="307"/>
      <c r="F1" s="307"/>
      <c r="G1" s="307"/>
      <c r="H1" s="307"/>
      <c r="I1" s="307"/>
    </row>
    <row r="2" spans="3:13" ht="12.75">
      <c r="C2" s="307"/>
      <c r="D2" s="307"/>
      <c r="E2" s="307"/>
      <c r="F2" s="307"/>
      <c r="G2" s="307"/>
      <c r="H2" s="307"/>
      <c r="I2" s="307"/>
      <c r="M2" s="16"/>
    </row>
    <row r="3" spans="3:13" ht="12.75">
      <c r="C3" s="11"/>
      <c r="D3" s="11"/>
      <c r="E3" s="11"/>
      <c r="F3" s="11"/>
      <c r="G3" s="11"/>
      <c r="H3" s="11"/>
      <c r="I3" s="11"/>
      <c r="M3" s="16"/>
    </row>
    <row r="4" spans="3:14" ht="12.75">
      <c r="C4" s="14" t="s">
        <v>226</v>
      </c>
      <c r="M4" s="16"/>
      <c r="N4" s="16"/>
    </row>
    <row r="5" ht="12.75" customHeight="1">
      <c r="M5" s="16"/>
    </row>
    <row r="6" spans="2:11" ht="22.5">
      <c r="B6" s="308" t="s">
        <v>7</v>
      </c>
      <c r="C6" s="308"/>
      <c r="D6" s="83" t="s">
        <v>166</v>
      </c>
      <c r="E6" s="83" t="s">
        <v>167</v>
      </c>
      <c r="F6" s="83" t="s">
        <v>168</v>
      </c>
      <c r="G6" s="83" t="s">
        <v>169</v>
      </c>
      <c r="H6" s="28" t="s">
        <v>170</v>
      </c>
      <c r="I6" s="28" t="s">
        <v>171</v>
      </c>
      <c r="J6" s="83" t="s">
        <v>172</v>
      </c>
      <c r="K6" s="83" t="s">
        <v>2</v>
      </c>
    </row>
    <row r="7" spans="2:11" ht="33.75">
      <c r="B7" s="309" t="s">
        <v>13</v>
      </c>
      <c r="C7" s="310"/>
      <c r="D7" s="29" t="s">
        <v>227</v>
      </c>
      <c r="E7" s="29" t="s">
        <v>228</v>
      </c>
      <c r="F7" s="29" t="s">
        <v>271</v>
      </c>
      <c r="G7" s="29" t="s">
        <v>271</v>
      </c>
      <c r="H7" s="29" t="s">
        <v>272</v>
      </c>
      <c r="I7" s="32">
        <v>18986902459</v>
      </c>
      <c r="J7" s="30" t="s">
        <v>3</v>
      </c>
      <c r="K7" s="30" t="s">
        <v>3</v>
      </c>
    </row>
    <row r="11" ht="12.75">
      <c r="I11" s="133"/>
    </row>
    <row r="12" spans="2:9" ht="15">
      <c r="B12" s="306" t="s">
        <v>270</v>
      </c>
      <c r="C12" s="306"/>
      <c r="D12" s="306"/>
      <c r="E12" s="306"/>
      <c r="F12" s="306"/>
      <c r="G12" s="306"/>
      <c r="H12" s="306"/>
      <c r="I12" s="133"/>
    </row>
    <row r="13" spans="2:9" ht="14.25">
      <c r="B13" s="97" t="s">
        <v>289</v>
      </c>
      <c r="C13" s="97"/>
      <c r="D13" s="97"/>
      <c r="E13" s="97"/>
      <c r="F13" s="97"/>
      <c r="G13" s="97"/>
      <c r="H13" s="97"/>
      <c r="I13" s="133"/>
    </row>
    <row r="14" ht="12.75">
      <c r="I14" s="133"/>
    </row>
    <row r="15" ht="12.75">
      <c r="I15" s="133"/>
    </row>
    <row r="16" ht="12.75">
      <c r="I16" s="134"/>
    </row>
  </sheetData>
  <sheetProtection/>
  <mergeCells count="4">
    <mergeCell ref="B12:H12"/>
    <mergeCell ref="C1:I2"/>
    <mergeCell ref="B6:C6"/>
    <mergeCell ref="B7:C7"/>
  </mergeCells>
  <printOptions/>
  <pageMargins left="0.7086614173228347" right="0.7086614173228347" top="0.7480314960629921" bottom="0.7480314960629921" header="0.31496062992125984" footer="0.31496062992125984"/>
  <pageSetup horizontalDpi="600" verticalDpi="600" orientation="landscape" scale="75" r:id="rId1"/>
  <headerFooter>
    <oddHeader>&amp;C&amp;"Arial,Negrita"EVALUACION DE EXPERIENCIA INVITACION ABIERTA 001 DE 2021</oddHeader>
  </headerFooter>
</worksheet>
</file>

<file path=xl/worksheets/sheet4.xml><?xml version="1.0" encoding="utf-8"?>
<worksheet xmlns="http://schemas.openxmlformats.org/spreadsheetml/2006/main" xmlns:r="http://schemas.openxmlformats.org/officeDocument/2006/relationships">
  <dimension ref="B2:G23"/>
  <sheetViews>
    <sheetView zoomScalePageLayoutView="0" workbookViewId="0" topLeftCell="A1">
      <selection activeCell="E11" sqref="E11"/>
    </sheetView>
  </sheetViews>
  <sheetFormatPr defaultColWidth="11.421875" defaultRowHeight="12.75"/>
  <cols>
    <col min="1" max="1" width="11.421875" style="100" customWidth="1"/>
    <col min="2" max="2" width="33.140625" style="100" customWidth="1"/>
    <col min="3" max="3" width="30.28125" style="100" customWidth="1"/>
    <col min="4" max="4" width="11.421875" style="100" customWidth="1"/>
    <col min="5" max="5" width="32.140625" style="100" customWidth="1"/>
    <col min="6" max="6" width="31.421875" style="100" customWidth="1"/>
    <col min="7" max="7" width="11.421875" style="100" customWidth="1"/>
    <col min="8" max="8" width="16.8515625" style="100" bestFit="1" customWidth="1"/>
    <col min="9" max="16384" width="11.421875" style="100" customWidth="1"/>
  </cols>
  <sheetData>
    <row r="2" spans="2:3" ht="13.5" thickBot="1">
      <c r="B2" s="311" t="s">
        <v>291</v>
      </c>
      <c r="C2" s="311"/>
    </row>
    <row r="3" spans="2:7" ht="96.75" customHeight="1" thickBot="1">
      <c r="B3" s="312" t="s">
        <v>292</v>
      </c>
      <c r="C3" s="313"/>
      <c r="G3" s="147"/>
    </row>
    <row r="4" spans="2:7" ht="12.75">
      <c r="B4" s="148"/>
      <c r="C4" s="111"/>
      <c r="G4" s="147"/>
    </row>
    <row r="5" spans="2:3" ht="12.75">
      <c r="B5" s="149"/>
      <c r="C5" s="150"/>
    </row>
    <row r="6" spans="2:5" ht="13.5" thickBot="1">
      <c r="B6" s="110" t="s">
        <v>15</v>
      </c>
      <c r="C6" s="150"/>
      <c r="E6" s="110"/>
    </row>
    <row r="7" spans="2:3" ht="39" thickBot="1">
      <c r="B7" s="151" t="s">
        <v>16</v>
      </c>
      <c r="C7" s="152" t="s">
        <v>293</v>
      </c>
    </row>
    <row r="8" spans="2:3" ht="12.75">
      <c r="B8" s="153" t="s">
        <v>193</v>
      </c>
      <c r="C8" s="154" t="s">
        <v>194</v>
      </c>
    </row>
    <row r="9" spans="2:3" ht="12.75">
      <c r="B9" s="155" t="s">
        <v>17</v>
      </c>
      <c r="C9" s="156" t="s">
        <v>3</v>
      </c>
    </row>
    <row r="10" spans="2:3" ht="79.5" thickBot="1">
      <c r="B10" s="112" t="s">
        <v>294</v>
      </c>
      <c r="C10" s="157" t="s">
        <v>295</v>
      </c>
    </row>
    <row r="11" spans="2:6" ht="12.75">
      <c r="B11" s="158"/>
      <c r="C11" s="159"/>
      <c r="E11" s="158"/>
      <c r="F11" s="159"/>
    </row>
    <row r="12" spans="2:6" ht="12.75">
      <c r="B12" s="160"/>
      <c r="C12" s="161"/>
      <c r="E12" s="160"/>
      <c r="F12" s="161"/>
    </row>
    <row r="13" spans="2:6" ht="12.75">
      <c r="B13" s="162"/>
      <c r="C13" s="163"/>
      <c r="E13" s="162"/>
      <c r="F13" s="163"/>
    </row>
    <row r="14" spans="2:6" ht="12.75">
      <c r="B14" s="158"/>
      <c r="C14" s="159"/>
      <c r="E14" s="164"/>
      <c r="F14" s="165"/>
    </row>
    <row r="15" spans="2:6" ht="12.75">
      <c r="B15" s="160"/>
      <c r="C15" s="161"/>
      <c r="E15" s="166"/>
      <c r="F15" s="160"/>
    </row>
    <row r="16" spans="2:6" ht="12.75">
      <c r="B16" s="162"/>
      <c r="C16" s="163"/>
      <c r="E16" s="167"/>
      <c r="F16" s="160"/>
    </row>
    <row r="17" spans="2:6" ht="12.75">
      <c r="B17" s="168"/>
      <c r="C17" s="169"/>
      <c r="E17" s="170"/>
      <c r="F17" s="160"/>
    </row>
    <row r="18" spans="2:6" ht="12.75">
      <c r="B18" s="170"/>
      <c r="C18" s="160"/>
      <c r="E18" s="170"/>
      <c r="F18" s="160"/>
    </row>
    <row r="19" spans="2:6" ht="12.75">
      <c r="B19" s="170"/>
      <c r="C19" s="160"/>
      <c r="E19" s="170"/>
      <c r="F19" s="160"/>
    </row>
    <row r="20" spans="2:6" ht="12.75">
      <c r="B20" s="158"/>
      <c r="C20" s="159"/>
      <c r="E20" s="170"/>
      <c r="F20" s="161"/>
    </row>
    <row r="21" spans="2:6" ht="12.75">
      <c r="B21" s="160"/>
      <c r="C21" s="161"/>
      <c r="E21" s="170"/>
      <c r="F21" s="160"/>
    </row>
    <row r="22" spans="2:3" ht="12.75">
      <c r="B22" s="162"/>
      <c r="C22" s="163"/>
    </row>
    <row r="23" spans="2:3" ht="12.75">
      <c r="B23" s="168"/>
      <c r="C23" s="169"/>
    </row>
  </sheetData>
  <sheetProtection/>
  <mergeCells count="2">
    <mergeCell ref="B2:C2"/>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23"/>
  <sheetViews>
    <sheetView zoomScalePageLayoutView="0" workbookViewId="0" topLeftCell="A1">
      <selection activeCell="F18" sqref="F18"/>
    </sheetView>
  </sheetViews>
  <sheetFormatPr defaultColWidth="11.421875" defaultRowHeight="12.75"/>
  <cols>
    <col min="1" max="1" width="11.421875" style="100" customWidth="1"/>
    <col min="2" max="2" width="27.57421875" style="100" customWidth="1"/>
    <col min="3" max="3" width="28.57421875" style="100" customWidth="1"/>
    <col min="4" max="4" width="29.140625" style="100" customWidth="1"/>
    <col min="5" max="5" width="15.28125" style="100" customWidth="1"/>
    <col min="6" max="6" width="17.57421875" style="100" bestFit="1" customWidth="1"/>
    <col min="7" max="7" width="16.00390625" style="100" bestFit="1" customWidth="1"/>
    <col min="8" max="8" width="25.57421875" style="100" bestFit="1" customWidth="1"/>
    <col min="9" max="9" width="16.00390625" style="100" customWidth="1"/>
    <col min="10" max="10" width="18.8515625" style="100" customWidth="1"/>
    <col min="11" max="11" width="23.7109375" style="100" customWidth="1"/>
    <col min="12" max="12" width="23.57421875" style="100" customWidth="1"/>
    <col min="13" max="13" width="11.421875" style="100" customWidth="1"/>
    <col min="14" max="14" width="25.57421875" style="100" bestFit="1" customWidth="1"/>
    <col min="15" max="15" width="19.7109375" style="100" customWidth="1"/>
    <col min="16" max="16" width="18.28125" style="100" customWidth="1"/>
    <col min="17" max="17" width="24.421875" style="100" customWidth="1"/>
    <col min="18" max="16384" width="11.421875" style="100" customWidth="1"/>
  </cols>
  <sheetData>
    <row r="1" ht="12.75">
      <c r="D1" s="171"/>
    </row>
    <row r="2" spans="2:6" ht="15">
      <c r="B2" s="172" t="str">
        <f>+'[1]DOCUMENTOS'!B2</f>
        <v>INVITACIÓN ABIERTA No 004 DE 2022</v>
      </c>
      <c r="C2" s="173"/>
      <c r="D2" s="173"/>
      <c r="E2" s="173"/>
      <c r="F2" s="173"/>
    </row>
    <row r="3" spans="2:6" ht="64.5" customHeight="1">
      <c r="B3" s="316" t="str">
        <f>+'[1]DOCUMENTOS'!B3</f>
        <v>CONTRATAR LA PRESTACIÓN DE SERVICIOS DE ASEO, CAFETERÍA, JARDINERÍA Y SUMINISTRO DE INSUMOS Y ELEMENTOS PARA LOS PREDIOS DE PROPIEDAD DE LA EMPRESA DE LICORES DE CUNDINAMARCA Y EN CUALQUIER OTRO QUE LE ASISTA LA OBLIGACIÓN LEGAL.
</v>
      </c>
      <c r="C3" s="316"/>
      <c r="D3" s="316"/>
      <c r="E3" s="316"/>
      <c r="F3" s="316"/>
    </row>
    <row r="4" spans="2:6" ht="14.25">
      <c r="B4" s="174"/>
      <c r="C4" s="174"/>
      <c r="D4" s="174"/>
      <c r="E4" s="174"/>
      <c r="F4" s="174"/>
    </row>
    <row r="5" ht="15">
      <c r="B5" s="101" t="s">
        <v>18</v>
      </c>
    </row>
    <row r="7" spans="2:6" ht="62.25" customHeight="1">
      <c r="B7" s="175" t="s">
        <v>19</v>
      </c>
      <c r="C7" s="317" t="s">
        <v>296</v>
      </c>
      <c r="D7" s="317"/>
      <c r="F7" s="176">
        <f>379881778/2</f>
        <v>189940889</v>
      </c>
    </row>
    <row r="8" spans="2:6" ht="18.75" customHeight="1">
      <c r="B8" s="177" t="s">
        <v>20</v>
      </c>
      <c r="C8" s="178" t="s">
        <v>195</v>
      </c>
      <c r="D8" s="178" t="s">
        <v>297</v>
      </c>
      <c r="F8" s="179"/>
    </row>
    <row r="9" spans="2:6" ht="18.75" customHeight="1">
      <c r="B9" s="180" t="s">
        <v>22</v>
      </c>
      <c r="C9" s="178" t="s">
        <v>298</v>
      </c>
      <c r="D9" s="178" t="s">
        <v>299</v>
      </c>
      <c r="F9" s="179"/>
    </row>
    <row r="10" spans="2:4" ht="15.75">
      <c r="B10" s="180" t="s">
        <v>21</v>
      </c>
      <c r="C10" s="178" t="s">
        <v>300</v>
      </c>
      <c r="D10" s="181" t="s">
        <v>301</v>
      </c>
    </row>
    <row r="11" spans="2:6" ht="12.75">
      <c r="B11" s="182"/>
      <c r="C11" s="183"/>
      <c r="D11" s="107"/>
      <c r="E11" s="184"/>
      <c r="F11" s="185"/>
    </row>
    <row r="12" spans="2:6" ht="13.5" thickBot="1">
      <c r="B12" s="182"/>
      <c r="C12" s="183"/>
      <c r="D12" s="107"/>
      <c r="E12" s="184"/>
      <c r="F12" s="185"/>
    </row>
    <row r="13" spans="2:18" ht="30" customHeight="1" thickBot="1">
      <c r="B13" s="318" t="str">
        <f>+'[1]DOCUMENTOS'!C7</f>
        <v>LADOINSA LABORES DOTACIONES INDUSTRIALES SAS</v>
      </c>
      <c r="C13" s="319"/>
      <c r="D13" s="319"/>
      <c r="E13" s="319"/>
      <c r="F13" s="186" t="s">
        <v>3</v>
      </c>
      <c r="N13" s="314"/>
      <c r="O13" s="315"/>
      <c r="P13" s="315"/>
      <c r="Q13" s="315"/>
      <c r="R13" s="187"/>
    </row>
    <row r="14" spans="2:18" ht="12.75">
      <c r="B14" s="102" t="s">
        <v>23</v>
      </c>
      <c r="C14" s="182"/>
      <c r="D14" s="182"/>
      <c r="E14" s="182"/>
      <c r="F14" s="188"/>
      <c r="N14" s="189"/>
      <c r="O14" s="182"/>
      <c r="P14" s="182"/>
      <c r="Q14" s="182"/>
      <c r="R14" s="187"/>
    </row>
    <row r="15" spans="2:18" ht="13.5" thickBot="1">
      <c r="B15" s="103"/>
      <c r="C15" s="104" t="s">
        <v>24</v>
      </c>
      <c r="D15" s="105">
        <v>14981309911</v>
      </c>
      <c r="E15" s="106">
        <f>D15/D16</f>
        <v>2.63256918766038</v>
      </c>
      <c r="F15" s="190" t="s">
        <v>3</v>
      </c>
      <c r="N15" s="182"/>
      <c r="O15" s="183"/>
      <c r="P15" s="107"/>
      <c r="Q15" s="106"/>
      <c r="R15" s="185"/>
    </row>
    <row r="16" spans="2:18" ht="12.75">
      <c r="B16" s="103" t="s">
        <v>20</v>
      </c>
      <c r="C16" s="183" t="s">
        <v>25</v>
      </c>
      <c r="D16" s="107">
        <v>5690756384</v>
      </c>
      <c r="E16" s="184"/>
      <c r="F16" s="190"/>
      <c r="N16" s="182"/>
      <c r="O16" s="183"/>
      <c r="P16" s="107"/>
      <c r="Q16" s="184"/>
      <c r="R16" s="185"/>
    </row>
    <row r="17" spans="2:18" ht="12.75">
      <c r="B17" s="103"/>
      <c r="C17" s="182"/>
      <c r="D17" s="107"/>
      <c r="E17" s="184"/>
      <c r="F17" s="190"/>
      <c r="N17" s="182"/>
      <c r="O17" s="182"/>
      <c r="P17" s="107"/>
      <c r="Q17" s="184"/>
      <c r="R17" s="185"/>
    </row>
    <row r="18" spans="2:18" ht="13.5" thickBot="1">
      <c r="B18" s="103" t="s">
        <v>22</v>
      </c>
      <c r="C18" s="104" t="s">
        <v>196</v>
      </c>
      <c r="D18" s="105">
        <v>8019932379</v>
      </c>
      <c r="E18" s="191">
        <f>D18/D19</f>
        <v>0.44950690278865657</v>
      </c>
      <c r="F18" s="190" t="s">
        <v>3</v>
      </c>
      <c r="N18" s="182"/>
      <c r="O18" s="183"/>
      <c r="P18" s="107"/>
      <c r="Q18" s="108"/>
      <c r="R18" s="185"/>
    </row>
    <row r="19" spans="2:18" ht="12.75">
      <c r="B19" s="103"/>
      <c r="C19" s="183" t="s">
        <v>197</v>
      </c>
      <c r="D19" s="107">
        <v>17841622296</v>
      </c>
      <c r="E19" s="184"/>
      <c r="F19" s="190"/>
      <c r="N19" s="182"/>
      <c r="O19" s="183"/>
      <c r="P19" s="107"/>
      <c r="Q19" s="184"/>
      <c r="R19" s="185"/>
    </row>
    <row r="20" spans="2:18" ht="12.75">
      <c r="B20" s="103"/>
      <c r="C20" s="183"/>
      <c r="D20" s="107"/>
      <c r="E20" s="184"/>
      <c r="F20" s="190"/>
      <c r="N20" s="182"/>
      <c r="O20" s="183"/>
      <c r="P20" s="107"/>
      <c r="Q20" s="184"/>
      <c r="R20" s="185"/>
    </row>
    <row r="21" spans="2:18" ht="13.5" thickBot="1">
      <c r="B21" s="103" t="s">
        <v>21</v>
      </c>
      <c r="C21" s="104" t="s">
        <v>302</v>
      </c>
      <c r="D21" s="192" t="s">
        <v>303</v>
      </c>
      <c r="E21" s="193">
        <f>D15-D16</f>
        <v>9290553527</v>
      </c>
      <c r="F21" s="190" t="s">
        <v>304</v>
      </c>
      <c r="N21" s="182"/>
      <c r="O21" s="183"/>
      <c r="P21" s="107"/>
      <c r="Q21" s="191"/>
      <c r="R21" s="185"/>
    </row>
    <row r="22" spans="2:18" ht="12.75">
      <c r="B22" s="103"/>
      <c r="C22" s="183"/>
      <c r="D22" s="107"/>
      <c r="E22" s="184"/>
      <c r="F22" s="190"/>
      <c r="N22" s="182"/>
      <c r="O22" s="183"/>
      <c r="P22" s="107"/>
      <c r="Q22" s="184"/>
      <c r="R22" s="185"/>
    </row>
    <row r="23" spans="2:18" ht="13.5" thickBot="1">
      <c r="B23" s="109"/>
      <c r="C23" s="104"/>
      <c r="D23" s="105"/>
      <c r="E23" s="194"/>
      <c r="F23" s="195"/>
      <c r="N23" s="182"/>
      <c r="O23" s="183"/>
      <c r="P23" s="107"/>
      <c r="Q23" s="184"/>
      <c r="R23" s="185"/>
    </row>
  </sheetData>
  <sheetProtection/>
  <mergeCells count="4">
    <mergeCell ref="N13:Q13"/>
    <mergeCell ref="B3:F3"/>
    <mergeCell ref="C7:D7"/>
    <mergeCell ref="B13:E13"/>
  </mergeCells>
  <printOptions/>
  <pageMargins left="0.708661417322835" right="0.708661417322835" top="0.748031496062992" bottom="0.748031496062992" header="0.31496062992126" footer="0.31496062992126"/>
  <pageSetup horizontalDpi="600" verticalDpi="600" orientation="landscape" scale="80" r:id="rId1"/>
  <headerFooter>
    <oddHeader>&amp;C&amp;"Arial,Negrita"&amp;14EVALUACION  FINANCIERA  DE LA INVITACION ABIERTA  No. 007   DE  2019</oddHeader>
  </headerFooter>
</worksheet>
</file>

<file path=xl/worksheets/sheet6.xml><?xml version="1.0" encoding="utf-8"?>
<worksheet xmlns="http://schemas.openxmlformats.org/spreadsheetml/2006/main" xmlns:r="http://schemas.openxmlformats.org/officeDocument/2006/relationships">
  <dimension ref="B1:D9"/>
  <sheetViews>
    <sheetView zoomScalePageLayoutView="0" workbookViewId="0" topLeftCell="A1">
      <selection activeCell="C10" sqref="C10"/>
    </sheetView>
  </sheetViews>
  <sheetFormatPr defaultColWidth="11.421875" defaultRowHeight="12.75"/>
  <cols>
    <col min="1" max="1" width="11.421875" style="100" customWidth="1"/>
    <col min="2" max="2" width="22.8515625" style="100" customWidth="1"/>
    <col min="3" max="3" width="24.00390625" style="100" customWidth="1"/>
    <col min="4" max="4" width="16.57421875" style="100" customWidth="1"/>
    <col min="5" max="16384" width="11.421875" style="100" customWidth="1"/>
  </cols>
  <sheetData>
    <row r="1" ht="15.75">
      <c r="B1" s="212"/>
    </row>
    <row r="2" spans="2:3" ht="33" customHeight="1">
      <c r="B2" s="320" t="str">
        <f>+'[1]EVALUACION INDICES'!B2</f>
        <v>INVITACIÓN ABIERTA No 004 DE 2022</v>
      </c>
      <c r="C2" s="320"/>
    </row>
    <row r="3" spans="2:4" ht="86.25" customHeight="1">
      <c r="B3" s="321" t="str">
        <f>+'[1]EVALUACION INDICES'!B3</f>
        <v>CONTRATAR LA PRESTACIÓN DE SERVICIOS DE ASEO, CAFETERÍA, JARDINERÍA Y SUMINISTRO DE INSUMOS Y ELEMENTOS PARA LOS PREDIOS DE PROPIEDAD DE LA EMPRESA DE LICORES DE CUNDINAMARCA Y EN CUALQUIER OTRO QUE LE ASISTA LA OBLIGACIÓN LEGAL.
</v>
      </c>
      <c r="C3" s="321"/>
      <c r="D3" s="321"/>
    </row>
    <row r="4" spans="2:3" ht="12.75">
      <c r="B4" s="213" t="s">
        <v>18</v>
      </c>
      <c r="C4" s="214"/>
    </row>
    <row r="5" spans="2:4" ht="22.5" customHeight="1">
      <c r="B5" s="322" t="s">
        <v>309</v>
      </c>
      <c r="C5" s="322"/>
      <c r="D5" s="215" t="s">
        <v>310</v>
      </c>
    </row>
    <row r="6" spans="2:4" ht="36.75" customHeight="1">
      <c r="B6" s="322"/>
      <c r="C6" s="322"/>
      <c r="D6" s="216" t="str">
        <f>+'[1]DOCUMENTOS'!C7</f>
        <v>LADOINSA LABORES DOTACIONES INDUSTRIALES SAS</v>
      </c>
    </row>
    <row r="7" spans="2:4" ht="24" customHeight="1">
      <c r="B7" s="217" t="str">
        <f>+'[1]EVALUACION INDICES'!B8</f>
        <v>LIQUIDEZ</v>
      </c>
      <c r="C7" s="218" t="str">
        <f>'[1]EVALUACION INDICES'!D8</f>
        <v>&gt; = 1.5</v>
      </c>
      <c r="D7" s="219">
        <f>+'[1]EVALUACION INDICES'!E15</f>
        <v>2.63256918766038</v>
      </c>
    </row>
    <row r="8" spans="2:4" ht="24" customHeight="1">
      <c r="B8" s="217" t="str">
        <f>'[1]EVALUACION INDICES'!B9</f>
        <v>ENDEUDAMIENTO</v>
      </c>
      <c r="C8" s="218" t="str">
        <f>'[1]EVALUACION INDICES'!D9</f>
        <v>&lt;=60%</v>
      </c>
      <c r="D8" s="220">
        <f>+'[1]EVALUACION INDICES'!E18</f>
        <v>0.44950690278865657</v>
      </c>
    </row>
    <row r="9" spans="2:4" ht="25.5">
      <c r="B9" s="221" t="s">
        <v>21</v>
      </c>
      <c r="C9" s="222" t="s">
        <v>311</v>
      </c>
      <c r="D9" s="223">
        <f>+'[1]EVALUACION INDICES'!E21</f>
        <v>9290553527</v>
      </c>
    </row>
  </sheetData>
  <sheetProtection/>
  <mergeCells count="3">
    <mergeCell ref="B2:C2"/>
    <mergeCell ref="B3:D3"/>
    <mergeCell ref="B5: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32"/>
  <sheetViews>
    <sheetView workbookViewId="0" topLeftCell="A4">
      <selection activeCell="C23" sqref="C23"/>
    </sheetView>
  </sheetViews>
  <sheetFormatPr defaultColWidth="11.421875" defaultRowHeight="12.75"/>
  <cols>
    <col min="1" max="1" width="44.57421875" style="1" customWidth="1"/>
    <col min="2" max="2" width="23.7109375" style="1" customWidth="1"/>
    <col min="3" max="16384" width="11.421875" style="1" customWidth="1"/>
  </cols>
  <sheetData>
    <row r="1" ht="15">
      <c r="A1" s="139"/>
    </row>
    <row r="2" spans="1:2" ht="16.5" customHeight="1">
      <c r="A2" s="323" t="s">
        <v>12</v>
      </c>
      <c r="B2" s="323"/>
    </row>
    <row r="3" spans="1:2" ht="16.5" customHeight="1">
      <c r="A3" s="323" t="s">
        <v>358</v>
      </c>
      <c r="B3" s="323"/>
    </row>
    <row r="4" ht="21" customHeight="1">
      <c r="A4" s="7"/>
    </row>
    <row r="5" spans="1:2" ht="85.5" customHeight="1">
      <c r="A5" s="53" t="s">
        <v>7</v>
      </c>
      <c r="B5" s="53" t="s">
        <v>26</v>
      </c>
    </row>
    <row r="6" spans="1:2" ht="24" customHeight="1">
      <c r="A6" s="12" t="s">
        <v>0</v>
      </c>
      <c r="B6" s="13" t="s">
        <v>3</v>
      </c>
    </row>
    <row r="7" spans="1:2" ht="26.25" customHeight="1">
      <c r="A7" s="12" t="s">
        <v>8</v>
      </c>
      <c r="B7" s="17" t="s">
        <v>3</v>
      </c>
    </row>
    <row r="8" spans="1:2" ht="30" customHeight="1">
      <c r="A8" s="12" t="s">
        <v>5</v>
      </c>
      <c r="B8" s="13" t="s">
        <v>3</v>
      </c>
    </row>
    <row r="9" spans="1:2" ht="39" customHeight="1">
      <c r="A9" s="12" t="s">
        <v>6</v>
      </c>
      <c r="B9" s="13" t="s">
        <v>3</v>
      </c>
    </row>
    <row r="10" spans="1:2" ht="27" customHeight="1">
      <c r="A10" s="12" t="s">
        <v>11</v>
      </c>
      <c r="B10" s="13" t="s">
        <v>3</v>
      </c>
    </row>
    <row r="11" ht="18" customHeight="1">
      <c r="A11" s="4"/>
    </row>
    <row r="12" ht="18" customHeight="1">
      <c r="A12" s="4"/>
    </row>
    <row r="13" ht="18" customHeight="1">
      <c r="A13" s="4"/>
    </row>
    <row r="15" ht="12.75" hidden="1"/>
    <row r="16" s="2" customFormat="1" ht="9" customHeight="1">
      <c r="A16" s="6"/>
    </row>
    <row r="17" s="2" customFormat="1" ht="12.75">
      <c r="A17" s="9" t="s">
        <v>9</v>
      </c>
    </row>
    <row r="18" spans="1:2" s="2" customFormat="1" ht="24" customHeight="1">
      <c r="A18" s="241" t="s">
        <v>359</v>
      </c>
      <c r="B18" s="241"/>
    </row>
    <row r="19" s="2" customFormat="1" ht="12.75">
      <c r="A19" s="15" t="s">
        <v>287</v>
      </c>
    </row>
    <row r="20" s="2" customFormat="1" ht="12.75">
      <c r="A20" s="141" t="s">
        <v>288</v>
      </c>
    </row>
    <row r="21" s="2" customFormat="1" ht="12.75">
      <c r="A21" s="8"/>
    </row>
    <row r="22" s="2" customFormat="1" ht="12.75">
      <c r="A22" s="9" t="s">
        <v>204</v>
      </c>
    </row>
    <row r="23" s="2" customFormat="1" ht="24" customHeight="1">
      <c r="A23" s="8" t="s">
        <v>10</v>
      </c>
    </row>
    <row r="24" s="2" customFormat="1" ht="12.75">
      <c r="A24" s="8"/>
    </row>
    <row r="25" s="2" customFormat="1" ht="12" customHeight="1"/>
    <row r="26" s="2" customFormat="1" ht="11.25" customHeight="1"/>
    <row r="27" s="2" customFormat="1" ht="13.5" customHeight="1">
      <c r="A27" s="141"/>
    </row>
    <row r="28" ht="14.25" customHeight="1">
      <c r="A28" s="10"/>
    </row>
    <row r="29" ht="12.75" customHeight="1">
      <c r="A29" s="5"/>
    </row>
    <row r="30" ht="12.75">
      <c r="A30" s="140" t="s">
        <v>4</v>
      </c>
    </row>
    <row r="31" ht="12.75">
      <c r="A31" s="8"/>
    </row>
    <row r="32" ht="12.75">
      <c r="A32" s="3"/>
    </row>
  </sheetData>
  <sheetProtection/>
  <mergeCells count="2">
    <mergeCell ref="A2:B2"/>
    <mergeCell ref="A3:B3"/>
  </mergeCells>
  <printOptions horizontalCentered="1" verticalCentered="1"/>
  <pageMargins left="0.5905511811023623" right="0.2362204724409449" top="0.7480314960629921" bottom="0.7480314960629921" header="0.31496062992125984" footer="0.31496062992125984"/>
  <pageSetup horizontalDpi="600" verticalDpi="600" orientation="landscape" r:id="rId1"/>
  <headerFooter alignWithMargins="0">
    <oddHeader>&amp;C&amp;"Arial,Negrita"&amp;12
&amp;14RESUMEN  DE LA INVITACIÓN ABIERTA No.001 DE 2021&amp;"Arial,Normal"&amp;12
</oddHeader>
  </headerFooter>
</worksheet>
</file>

<file path=xl/worksheets/sheet8.xml><?xml version="1.0" encoding="utf-8"?>
<worksheet xmlns="http://schemas.openxmlformats.org/spreadsheetml/2006/main" xmlns:r="http://schemas.openxmlformats.org/officeDocument/2006/relationships">
  <dimension ref="A1:O93"/>
  <sheetViews>
    <sheetView tabSelected="1" zoomScale="106" zoomScaleNormal="106" zoomScalePageLayoutView="0" workbookViewId="0" topLeftCell="A79">
      <selection activeCell="G84" sqref="G84"/>
    </sheetView>
  </sheetViews>
  <sheetFormatPr defaultColWidth="11.421875" defaultRowHeight="12.75"/>
  <cols>
    <col min="1" max="1" width="15.57421875" style="0" customWidth="1"/>
    <col min="2" max="2" width="19.421875" style="0" customWidth="1"/>
    <col min="3" max="3" width="16.28125" style="0" customWidth="1"/>
    <col min="4" max="4" width="14.421875" style="0" customWidth="1"/>
    <col min="9" max="9" width="11.8515625" style="0" bestFit="1" customWidth="1"/>
  </cols>
  <sheetData>
    <row r="1" spans="2:8" ht="22.5" customHeight="1">
      <c r="B1" s="243" t="s">
        <v>312</v>
      </c>
      <c r="C1" s="243"/>
      <c r="D1" s="243"/>
      <c r="E1" s="243"/>
      <c r="F1" s="243"/>
      <c r="G1" s="243"/>
      <c r="H1" s="243"/>
    </row>
    <row r="2" spans="1:10" ht="12.75">
      <c r="A2" s="292" t="s">
        <v>173</v>
      </c>
      <c r="B2" s="293"/>
      <c r="C2" s="293"/>
      <c r="D2" s="293"/>
      <c r="E2" s="293"/>
      <c r="F2" s="293"/>
      <c r="G2" s="293"/>
      <c r="H2" s="293"/>
      <c r="I2" s="293"/>
      <c r="J2" s="293"/>
    </row>
    <row r="3" spans="1:10" ht="12.75">
      <c r="A3" s="292"/>
      <c r="B3" s="293"/>
      <c r="C3" s="293"/>
      <c r="D3" s="293"/>
      <c r="E3" s="293"/>
      <c r="F3" s="293"/>
      <c r="G3" s="293"/>
      <c r="H3" s="293"/>
      <c r="I3" s="293"/>
      <c r="J3" s="293"/>
    </row>
    <row r="4" spans="1:9" ht="12.75">
      <c r="A4" s="40"/>
      <c r="B4" s="40"/>
      <c r="C4" s="41"/>
      <c r="D4" s="33"/>
      <c r="E4" s="33"/>
      <c r="F4" s="33"/>
      <c r="G4" s="33"/>
      <c r="H4" s="33"/>
      <c r="I4" s="45"/>
    </row>
    <row r="5" spans="1:10" ht="12.75">
      <c r="A5" s="301" t="s">
        <v>26</v>
      </c>
      <c r="B5" s="301"/>
      <c r="C5" s="301"/>
      <c r="D5" s="301"/>
      <c r="E5" s="301"/>
      <c r="F5" s="301"/>
      <c r="G5" s="301"/>
      <c r="H5" s="301"/>
      <c r="I5" s="301"/>
      <c r="J5" s="301"/>
    </row>
    <row r="6" spans="1:10" ht="25.5" thickBot="1">
      <c r="A6" s="54" t="s">
        <v>27</v>
      </c>
      <c r="B6" s="54" t="s">
        <v>28</v>
      </c>
      <c r="C6" s="55" t="s">
        <v>174</v>
      </c>
      <c r="D6" s="56" t="s">
        <v>175</v>
      </c>
      <c r="E6" s="57" t="s">
        <v>176</v>
      </c>
      <c r="F6" s="57" t="s">
        <v>206</v>
      </c>
      <c r="G6" s="57" t="s">
        <v>207</v>
      </c>
      <c r="H6" s="57" t="s">
        <v>208</v>
      </c>
      <c r="I6" s="57" t="s">
        <v>229</v>
      </c>
      <c r="J6" s="57" t="s">
        <v>274</v>
      </c>
    </row>
    <row r="7" spans="1:10" ht="144">
      <c r="A7" s="58" t="s">
        <v>205</v>
      </c>
      <c r="B7" s="18" t="s">
        <v>273</v>
      </c>
      <c r="C7" s="80">
        <v>1</v>
      </c>
      <c r="D7" s="81">
        <v>2005000</v>
      </c>
      <c r="E7" s="81">
        <f>D7*10%</f>
        <v>200500</v>
      </c>
      <c r="F7" s="81">
        <f>D7</f>
        <v>2005000</v>
      </c>
      <c r="G7" s="81">
        <f>E7</f>
        <v>200500</v>
      </c>
      <c r="H7" s="81">
        <f>G7*19%</f>
        <v>38095</v>
      </c>
      <c r="I7" s="81">
        <f>F7+G7+H7</f>
        <v>2243595</v>
      </c>
      <c r="J7" s="81">
        <f>I7*10</f>
        <v>22435950</v>
      </c>
    </row>
    <row r="8" spans="1:10" ht="132">
      <c r="A8" s="79" t="s">
        <v>200</v>
      </c>
      <c r="B8" s="89" t="s">
        <v>275</v>
      </c>
      <c r="C8" s="80">
        <v>5</v>
      </c>
      <c r="D8" s="81">
        <v>1870000</v>
      </c>
      <c r="E8" s="81">
        <f>D8*10%</f>
        <v>187000</v>
      </c>
      <c r="F8" s="81">
        <v>1870000</v>
      </c>
      <c r="G8" s="81">
        <v>935000</v>
      </c>
      <c r="H8" s="81">
        <v>177650</v>
      </c>
      <c r="I8" s="81">
        <v>10462650</v>
      </c>
      <c r="J8" s="81">
        <f>I8*10</f>
        <v>104626500</v>
      </c>
    </row>
    <row r="9" spans="1:10" ht="108">
      <c r="A9" s="44" t="s">
        <v>177</v>
      </c>
      <c r="B9" s="84" t="s">
        <v>276</v>
      </c>
      <c r="C9" s="80">
        <v>1</v>
      </c>
      <c r="D9" s="81">
        <v>1890000</v>
      </c>
      <c r="E9" s="81">
        <f>D9*10%</f>
        <v>189000</v>
      </c>
      <c r="F9" s="81">
        <f>D9*C9</f>
        <v>1890000</v>
      </c>
      <c r="G9" s="81">
        <f>F9*10%</f>
        <v>189000</v>
      </c>
      <c r="H9" s="81">
        <f>G9*19%</f>
        <v>35910</v>
      </c>
      <c r="I9" s="81">
        <f>F9+G9+H9</f>
        <v>2114910</v>
      </c>
      <c r="J9" s="81">
        <f>I9*10</f>
        <v>21149100</v>
      </c>
    </row>
    <row r="10" spans="1:10" ht="120">
      <c r="A10" s="87" t="s">
        <v>212</v>
      </c>
      <c r="B10" s="90" t="s">
        <v>277</v>
      </c>
      <c r="C10" s="80">
        <v>4</v>
      </c>
      <c r="D10" s="81">
        <v>2800000</v>
      </c>
      <c r="E10" s="81">
        <f>D10*10%</f>
        <v>280000</v>
      </c>
      <c r="F10" s="81">
        <f>D10*C10</f>
        <v>11200000</v>
      </c>
      <c r="G10" s="81">
        <f>F10*10%</f>
        <v>1120000</v>
      </c>
      <c r="H10" s="81">
        <f>G10*19%</f>
        <v>212800</v>
      </c>
      <c r="I10" s="81">
        <f>F10+G10+H10</f>
        <v>12532800</v>
      </c>
      <c r="J10" s="81">
        <f>I10*10</f>
        <v>125328000</v>
      </c>
    </row>
    <row r="11" spans="1:10" ht="120">
      <c r="A11" s="31" t="s">
        <v>213</v>
      </c>
      <c r="B11" s="84" t="s">
        <v>277</v>
      </c>
      <c r="C11" s="80">
        <v>1</v>
      </c>
      <c r="D11" s="81">
        <v>2700000</v>
      </c>
      <c r="E11" s="81">
        <f>D11*10%</f>
        <v>270000</v>
      </c>
      <c r="F11" s="81">
        <f>D11*C11</f>
        <v>2700000</v>
      </c>
      <c r="G11" s="81">
        <f>F11*10%</f>
        <v>270000</v>
      </c>
      <c r="H11" s="81">
        <f>G11*19%</f>
        <v>51300</v>
      </c>
      <c r="I11" s="81">
        <f>F11+G11+H11</f>
        <v>3021300</v>
      </c>
      <c r="J11" s="81">
        <f>I11*10</f>
        <v>30213000</v>
      </c>
    </row>
    <row r="12" spans="1:10" ht="30" customHeight="1">
      <c r="A12" s="295" t="s">
        <v>305</v>
      </c>
      <c r="B12" s="295"/>
      <c r="C12" s="295"/>
      <c r="D12" s="295"/>
      <c r="E12" s="295"/>
      <c r="F12" s="295"/>
      <c r="G12" s="295"/>
      <c r="H12" s="295"/>
      <c r="I12" s="295"/>
      <c r="J12" s="146">
        <f>SUM(I7:I11)</f>
        <v>30375255</v>
      </c>
    </row>
    <row r="13" ht="30.75" customHeight="1"/>
    <row r="15" spans="1:10" ht="28.5" customHeight="1">
      <c r="A15" s="296" t="s">
        <v>192</v>
      </c>
      <c r="B15" s="297"/>
      <c r="C15" s="297"/>
      <c r="D15" s="297"/>
      <c r="E15" s="297"/>
      <c r="F15" s="297"/>
      <c r="G15" s="297"/>
      <c r="H15" s="297"/>
      <c r="I15" s="297"/>
      <c r="J15" s="297"/>
    </row>
    <row r="16" spans="1:9" ht="12.75">
      <c r="A16" s="34"/>
      <c r="B16" s="34"/>
      <c r="C16" s="35"/>
      <c r="D16" s="36"/>
      <c r="E16" s="36"/>
      <c r="F16" s="36"/>
      <c r="G16" s="36"/>
      <c r="H16" s="36"/>
      <c r="I16" s="36"/>
    </row>
    <row r="17" spans="1:9" ht="12.75">
      <c r="A17" s="37"/>
      <c r="B17" s="36"/>
      <c r="C17" s="38"/>
      <c r="D17" s="36"/>
      <c r="E17" s="36"/>
      <c r="F17" s="36"/>
      <c r="G17" s="36"/>
      <c r="H17" s="36"/>
      <c r="I17" s="36"/>
    </row>
    <row r="18" spans="1:5" ht="12.75">
      <c r="A18" s="294" t="s">
        <v>26</v>
      </c>
      <c r="B18" s="294"/>
      <c r="C18" s="294"/>
      <c r="D18" s="294"/>
      <c r="E18" s="294"/>
    </row>
    <row r="19" spans="1:5" ht="17.25">
      <c r="A19" s="210" t="s">
        <v>178</v>
      </c>
      <c r="B19" s="210" t="s">
        <v>179</v>
      </c>
      <c r="C19" s="211" t="s">
        <v>180</v>
      </c>
      <c r="D19" s="198" t="s">
        <v>181</v>
      </c>
      <c r="E19" s="47" t="s">
        <v>182</v>
      </c>
    </row>
    <row r="20" spans="1:5" ht="12.75">
      <c r="A20" s="117" t="s">
        <v>62</v>
      </c>
      <c r="B20" s="117" t="s">
        <v>63</v>
      </c>
      <c r="C20" s="117">
        <v>1</v>
      </c>
      <c r="D20" s="199">
        <v>3280</v>
      </c>
      <c r="E20" s="39">
        <f aca="true" t="shared" si="0" ref="E20:E46">C20*D20</f>
        <v>3280</v>
      </c>
    </row>
    <row r="21" spans="1:5" ht="12.75">
      <c r="A21" s="117" t="s">
        <v>64</v>
      </c>
      <c r="B21" s="117" t="s">
        <v>65</v>
      </c>
      <c r="C21" s="117">
        <v>12</v>
      </c>
      <c r="D21" s="199">
        <v>2150</v>
      </c>
      <c r="E21" s="39">
        <f t="shared" si="0"/>
        <v>25800</v>
      </c>
    </row>
    <row r="22" spans="1:5" ht="12.75">
      <c r="A22" s="117" t="s">
        <v>66</v>
      </c>
      <c r="B22" s="117" t="s">
        <v>67</v>
      </c>
      <c r="C22" s="117">
        <v>10</v>
      </c>
      <c r="D22" s="199">
        <f>44100/10</f>
        <v>4410</v>
      </c>
      <c r="E22" s="39">
        <f t="shared" si="0"/>
        <v>44100</v>
      </c>
    </row>
    <row r="23" spans="1:5" ht="17.25">
      <c r="A23" s="117" t="s">
        <v>278</v>
      </c>
      <c r="B23" s="117" t="s">
        <v>68</v>
      </c>
      <c r="C23" s="117">
        <v>100</v>
      </c>
      <c r="D23" s="200">
        <f>184000/100</f>
        <v>1840</v>
      </c>
      <c r="E23" s="39">
        <f t="shared" si="0"/>
        <v>184000</v>
      </c>
    </row>
    <row r="24" spans="1:5" ht="12.75">
      <c r="A24" s="117" t="s">
        <v>69</v>
      </c>
      <c r="B24" s="117" t="s">
        <v>68</v>
      </c>
      <c r="C24" s="117">
        <v>150</v>
      </c>
      <c r="D24" s="200">
        <f>234000/150</f>
        <v>1560</v>
      </c>
      <c r="E24" s="39">
        <f t="shared" si="0"/>
        <v>234000</v>
      </c>
    </row>
    <row r="25" spans="1:5" ht="17.25">
      <c r="A25" s="117" t="s">
        <v>70</v>
      </c>
      <c r="B25" s="117" t="s">
        <v>68</v>
      </c>
      <c r="C25" s="117">
        <v>150</v>
      </c>
      <c r="D25" s="200">
        <f>60000/150</f>
        <v>400</v>
      </c>
      <c r="E25" s="39">
        <f t="shared" si="0"/>
        <v>60000</v>
      </c>
    </row>
    <row r="26" spans="1:5" ht="17.25">
      <c r="A26" s="117" t="s">
        <v>71</v>
      </c>
      <c r="B26" s="117" t="s">
        <v>68</v>
      </c>
      <c r="C26" s="117">
        <v>150</v>
      </c>
      <c r="D26" s="200">
        <f>244500/150</f>
        <v>1630</v>
      </c>
      <c r="E26" s="39">
        <f t="shared" si="0"/>
        <v>244500</v>
      </c>
    </row>
    <row r="27" spans="1:5" ht="12.75">
      <c r="A27" s="117" t="s">
        <v>72</v>
      </c>
      <c r="B27" s="117" t="s">
        <v>68</v>
      </c>
      <c r="C27" s="117">
        <v>10</v>
      </c>
      <c r="D27" s="200">
        <f>60500/10</f>
        <v>6050</v>
      </c>
      <c r="E27" s="39">
        <f t="shared" si="0"/>
        <v>60500</v>
      </c>
    </row>
    <row r="28" spans="1:5" ht="12.75">
      <c r="A28" s="117" t="s">
        <v>73</v>
      </c>
      <c r="B28" s="117" t="s">
        <v>68</v>
      </c>
      <c r="C28" s="117">
        <v>4</v>
      </c>
      <c r="D28" s="200">
        <v>6710</v>
      </c>
      <c r="E28" s="39">
        <f t="shared" si="0"/>
        <v>26840</v>
      </c>
    </row>
    <row r="29" spans="1:5" ht="17.25">
      <c r="A29" s="207" t="s">
        <v>74</v>
      </c>
      <c r="B29" s="207" t="s">
        <v>75</v>
      </c>
      <c r="C29" s="207">
        <v>10</v>
      </c>
      <c r="D29" s="200">
        <f>37100/10</f>
        <v>3710</v>
      </c>
      <c r="E29" s="98">
        <f t="shared" si="0"/>
        <v>37100</v>
      </c>
    </row>
    <row r="30" spans="1:5" ht="17.25">
      <c r="A30" s="207" t="s">
        <v>77</v>
      </c>
      <c r="B30" s="207" t="s">
        <v>76</v>
      </c>
      <c r="C30" s="207">
        <v>4</v>
      </c>
      <c r="D30" s="200">
        <v>3650</v>
      </c>
      <c r="E30" s="39">
        <f t="shared" si="0"/>
        <v>14600</v>
      </c>
    </row>
    <row r="31" spans="1:5" ht="12.75">
      <c r="A31" s="117" t="s">
        <v>78</v>
      </c>
      <c r="B31" s="117" t="s">
        <v>79</v>
      </c>
      <c r="C31" s="117">
        <v>4</v>
      </c>
      <c r="D31" s="200">
        <f>38120/4</f>
        <v>9530</v>
      </c>
      <c r="E31" s="39">
        <f t="shared" si="0"/>
        <v>38120</v>
      </c>
    </row>
    <row r="32" spans="1:5" ht="12.75">
      <c r="A32" s="117" t="s">
        <v>80</v>
      </c>
      <c r="B32" s="117" t="s">
        <v>81</v>
      </c>
      <c r="C32" s="117">
        <v>2</v>
      </c>
      <c r="D32" s="200">
        <v>3150</v>
      </c>
      <c r="E32" s="39">
        <f t="shared" si="0"/>
        <v>6300</v>
      </c>
    </row>
    <row r="33" spans="1:5" ht="12.75">
      <c r="A33" s="117" t="s">
        <v>82</v>
      </c>
      <c r="B33" s="117" t="s">
        <v>83</v>
      </c>
      <c r="C33" s="117">
        <v>4</v>
      </c>
      <c r="D33" s="200">
        <v>5370</v>
      </c>
      <c r="E33" s="39">
        <f t="shared" si="0"/>
        <v>21480</v>
      </c>
    </row>
    <row r="34" spans="1:5" ht="12.75">
      <c r="A34" s="117" t="s">
        <v>84</v>
      </c>
      <c r="B34" s="117" t="s">
        <v>85</v>
      </c>
      <c r="C34" s="117">
        <v>50</v>
      </c>
      <c r="D34" s="200">
        <f>315000/50</f>
        <v>6300</v>
      </c>
      <c r="E34" s="39">
        <f t="shared" si="0"/>
        <v>315000</v>
      </c>
    </row>
    <row r="35" spans="1:5" ht="12.75">
      <c r="A35" s="117" t="s">
        <v>86</v>
      </c>
      <c r="B35" s="117" t="s">
        <v>68</v>
      </c>
      <c r="C35" s="117">
        <v>10</v>
      </c>
      <c r="D35" s="200">
        <f>160700/10</f>
        <v>16070</v>
      </c>
      <c r="E35" s="39">
        <f t="shared" si="0"/>
        <v>160700</v>
      </c>
    </row>
    <row r="36" spans="1:5" ht="12.75">
      <c r="A36" s="117" t="s">
        <v>242</v>
      </c>
      <c r="B36" s="117" t="s">
        <v>68</v>
      </c>
      <c r="C36" s="117">
        <v>10</v>
      </c>
      <c r="D36" s="200">
        <f>37500/10</f>
        <v>3750</v>
      </c>
      <c r="E36" s="39">
        <f t="shared" si="0"/>
        <v>37500</v>
      </c>
    </row>
    <row r="37" spans="1:5" ht="17.25">
      <c r="A37" s="117" t="s">
        <v>87</v>
      </c>
      <c r="B37" s="117" t="s">
        <v>88</v>
      </c>
      <c r="C37" s="117">
        <v>100</v>
      </c>
      <c r="D37" s="200">
        <f>772000/100</f>
        <v>7720</v>
      </c>
      <c r="E37" s="39">
        <f t="shared" si="0"/>
        <v>772000</v>
      </c>
    </row>
    <row r="38" spans="1:5" ht="17.25">
      <c r="A38" s="117" t="s">
        <v>89</v>
      </c>
      <c r="B38" s="117" t="s">
        <v>88</v>
      </c>
      <c r="C38" s="117">
        <v>12</v>
      </c>
      <c r="D38" s="200">
        <v>2080</v>
      </c>
      <c r="E38" s="39">
        <f t="shared" si="0"/>
        <v>24960</v>
      </c>
    </row>
    <row r="39" spans="1:5" ht="17.25">
      <c r="A39" s="117" t="s">
        <v>282</v>
      </c>
      <c r="B39" s="117" t="s">
        <v>83</v>
      </c>
      <c r="C39" s="117">
        <v>6</v>
      </c>
      <c r="D39" s="200">
        <f>38460/6</f>
        <v>6410</v>
      </c>
      <c r="E39" s="39">
        <f t="shared" si="0"/>
        <v>38460</v>
      </c>
    </row>
    <row r="40" spans="1:6" ht="25.5">
      <c r="A40" s="117" t="s">
        <v>279</v>
      </c>
      <c r="B40" s="117" t="s">
        <v>61</v>
      </c>
      <c r="C40" s="117">
        <v>4</v>
      </c>
      <c r="D40" s="200">
        <f>57520/4</f>
        <v>14380</v>
      </c>
      <c r="E40" s="39">
        <f t="shared" si="0"/>
        <v>57520</v>
      </c>
      <c r="F40" s="115"/>
    </row>
    <row r="41" spans="1:10" ht="25.5">
      <c r="A41" s="207" t="s">
        <v>283</v>
      </c>
      <c r="B41" s="207" t="s">
        <v>61</v>
      </c>
      <c r="C41" s="207">
        <v>3</v>
      </c>
      <c r="D41" s="201">
        <f>36780/3</f>
        <v>12260</v>
      </c>
      <c r="E41" s="114">
        <f t="shared" si="0"/>
        <v>36780</v>
      </c>
      <c r="G41" s="115"/>
      <c r="H41" s="115"/>
      <c r="I41" s="115"/>
      <c r="J41" s="115"/>
    </row>
    <row r="42" spans="1:5" ht="25.5">
      <c r="A42" s="117" t="s">
        <v>90</v>
      </c>
      <c r="B42" s="117" t="s">
        <v>91</v>
      </c>
      <c r="C42" s="117">
        <v>8</v>
      </c>
      <c r="D42" s="200">
        <f>295000/8</f>
        <v>36875</v>
      </c>
      <c r="E42" s="98">
        <f t="shared" si="0"/>
        <v>295000</v>
      </c>
    </row>
    <row r="43" spans="1:5" ht="25.5">
      <c r="A43" s="117" t="s">
        <v>92</v>
      </c>
      <c r="B43" s="117" t="s">
        <v>91</v>
      </c>
      <c r="C43" s="117">
        <v>8</v>
      </c>
      <c r="D43" s="200">
        <f>359280/8</f>
        <v>44910</v>
      </c>
      <c r="E43" s="98">
        <f t="shared" si="0"/>
        <v>359280</v>
      </c>
    </row>
    <row r="44" spans="1:5" ht="17.25">
      <c r="A44" s="117" t="s">
        <v>93</v>
      </c>
      <c r="B44" s="117" t="s">
        <v>68</v>
      </c>
      <c r="C44" s="117">
        <v>6</v>
      </c>
      <c r="D44" s="200">
        <f>49860/6</f>
        <v>8310</v>
      </c>
      <c r="E44" s="39">
        <f t="shared" si="0"/>
        <v>49860</v>
      </c>
    </row>
    <row r="45" spans="1:5" ht="12.75">
      <c r="A45" s="117" t="s">
        <v>94</v>
      </c>
      <c r="B45" s="117" t="s">
        <v>68</v>
      </c>
      <c r="C45" s="117">
        <v>10</v>
      </c>
      <c r="D45" s="200">
        <v>440</v>
      </c>
      <c r="E45" s="39">
        <f t="shared" si="0"/>
        <v>4400</v>
      </c>
    </row>
    <row r="46" spans="1:5" ht="20.25" customHeight="1">
      <c r="A46" s="117" t="s">
        <v>95</v>
      </c>
      <c r="B46" s="117" t="s">
        <v>96</v>
      </c>
      <c r="C46" s="117">
        <v>10</v>
      </c>
      <c r="D46" s="200">
        <v>320</v>
      </c>
      <c r="E46" s="39">
        <f t="shared" si="0"/>
        <v>3200</v>
      </c>
    </row>
    <row r="47" spans="1:15" ht="38.25" customHeight="1">
      <c r="A47" s="117" t="s">
        <v>285</v>
      </c>
      <c r="B47" s="117" t="s">
        <v>286</v>
      </c>
      <c r="C47" s="117">
        <v>1</v>
      </c>
      <c r="D47" s="200">
        <v>58570</v>
      </c>
      <c r="E47" s="39">
        <f>+D47*C47</f>
        <v>58570</v>
      </c>
      <c r="O47" s="115"/>
    </row>
    <row r="48" spans="1:15" s="115" customFormat="1" ht="12.75">
      <c r="A48" s="117" t="s">
        <v>98</v>
      </c>
      <c r="B48" s="117" t="s">
        <v>61</v>
      </c>
      <c r="C48" s="117">
        <v>1</v>
      </c>
      <c r="D48" s="200">
        <f>45350/1</f>
        <v>45350</v>
      </c>
      <c r="E48" s="39">
        <f aca="true" t="shared" si="1" ref="E48:E55">C48*D48</f>
        <v>45350</v>
      </c>
      <c r="F48"/>
      <c r="G48"/>
      <c r="H48"/>
      <c r="I48"/>
      <c r="J48"/>
      <c r="O48"/>
    </row>
    <row r="49" spans="1:5" ht="33.75">
      <c r="A49" s="117" t="s">
        <v>99</v>
      </c>
      <c r="B49" s="117" t="s">
        <v>100</v>
      </c>
      <c r="C49" s="117">
        <v>120</v>
      </c>
      <c r="D49" s="200">
        <f>765600/120</f>
        <v>6380</v>
      </c>
      <c r="E49" s="39">
        <f t="shared" si="1"/>
        <v>765600</v>
      </c>
    </row>
    <row r="50" spans="1:5" ht="17.25">
      <c r="A50" s="117" t="s">
        <v>101</v>
      </c>
      <c r="B50" s="117" t="s">
        <v>68</v>
      </c>
      <c r="C50" s="117">
        <v>6</v>
      </c>
      <c r="D50" s="200">
        <f>86400/6</f>
        <v>14400</v>
      </c>
      <c r="E50" s="39">
        <f t="shared" si="1"/>
        <v>86400</v>
      </c>
    </row>
    <row r="51" spans="1:5" ht="17.25">
      <c r="A51" s="117" t="s">
        <v>102</v>
      </c>
      <c r="B51" s="117" t="s">
        <v>103</v>
      </c>
      <c r="C51" s="117">
        <v>200</v>
      </c>
      <c r="D51" s="200">
        <f>854000/200</f>
        <v>4270</v>
      </c>
      <c r="E51" s="39">
        <f t="shared" si="1"/>
        <v>854000</v>
      </c>
    </row>
    <row r="52" spans="1:5" ht="12.75">
      <c r="A52" s="117" t="s">
        <v>105</v>
      </c>
      <c r="B52" s="117" t="s">
        <v>104</v>
      </c>
      <c r="C52" s="117">
        <v>2</v>
      </c>
      <c r="D52" s="200">
        <v>7300</v>
      </c>
      <c r="E52" s="39">
        <f t="shared" si="1"/>
        <v>14600</v>
      </c>
    </row>
    <row r="53" spans="1:5" ht="17.25">
      <c r="A53" s="117" t="s">
        <v>106</v>
      </c>
      <c r="B53" s="117" t="s">
        <v>75</v>
      </c>
      <c r="C53" s="117">
        <v>4</v>
      </c>
      <c r="D53" s="200">
        <v>3380</v>
      </c>
      <c r="E53" s="39">
        <f t="shared" si="1"/>
        <v>13520</v>
      </c>
    </row>
    <row r="54" spans="1:5" ht="25.5">
      <c r="A54" s="117" t="s">
        <v>107</v>
      </c>
      <c r="B54" s="117" t="s">
        <v>68</v>
      </c>
      <c r="C54" s="117">
        <v>10</v>
      </c>
      <c r="D54" s="200">
        <f>347500/10</f>
        <v>34750</v>
      </c>
      <c r="E54" s="39">
        <f t="shared" si="1"/>
        <v>347500</v>
      </c>
    </row>
    <row r="55" spans="1:6" ht="17.25">
      <c r="A55" s="117" t="s">
        <v>108</v>
      </c>
      <c r="B55" s="117" t="s">
        <v>104</v>
      </c>
      <c r="C55" s="117">
        <v>1</v>
      </c>
      <c r="D55" s="200">
        <f>47030/1</f>
        <v>47030</v>
      </c>
      <c r="E55" s="39">
        <f t="shared" si="1"/>
        <v>47030</v>
      </c>
      <c r="F55" s="100"/>
    </row>
    <row r="56" spans="1:10" ht="12.75">
      <c r="A56" s="208" t="s">
        <v>280</v>
      </c>
      <c r="B56" s="208" t="s">
        <v>68</v>
      </c>
      <c r="C56" s="208">
        <v>7</v>
      </c>
      <c r="D56" s="202">
        <f>133140/7</f>
        <v>19020</v>
      </c>
      <c r="E56" s="142">
        <f>+D56*C56</f>
        <v>133140</v>
      </c>
      <c r="G56" s="100"/>
      <c r="H56" s="100"/>
      <c r="I56" s="100"/>
      <c r="J56" s="100"/>
    </row>
    <row r="57" spans="1:5" ht="12.75">
      <c r="A57" s="117" t="s">
        <v>109</v>
      </c>
      <c r="B57" s="117" t="s">
        <v>110</v>
      </c>
      <c r="C57" s="117">
        <v>8</v>
      </c>
      <c r="D57" s="200">
        <f>62560/8</f>
        <v>7820</v>
      </c>
      <c r="E57" s="39">
        <f aca="true" t="shared" si="2" ref="E57:E68">C57*D57</f>
        <v>62560</v>
      </c>
    </row>
    <row r="58" spans="1:5" ht="17.25">
      <c r="A58" s="117" t="s">
        <v>111</v>
      </c>
      <c r="B58" s="117" t="s">
        <v>68</v>
      </c>
      <c r="C58" s="117">
        <v>4</v>
      </c>
      <c r="D58" s="200">
        <v>4730</v>
      </c>
      <c r="E58" s="39">
        <f t="shared" si="2"/>
        <v>18920</v>
      </c>
    </row>
    <row r="59" spans="1:5" ht="17.25">
      <c r="A59" s="117" t="s">
        <v>247</v>
      </c>
      <c r="B59" s="117" t="s">
        <v>97</v>
      </c>
      <c r="C59" s="117">
        <v>1</v>
      </c>
      <c r="D59" s="200">
        <f>72270/1</f>
        <v>72270</v>
      </c>
      <c r="E59" s="39">
        <f t="shared" si="2"/>
        <v>72270</v>
      </c>
    </row>
    <row r="60" spans="1:5" ht="17.25">
      <c r="A60" s="117" t="s">
        <v>284</v>
      </c>
      <c r="B60" s="117" t="s">
        <v>104</v>
      </c>
      <c r="C60" s="117">
        <v>5</v>
      </c>
      <c r="D60" s="200">
        <f>86250/5</f>
        <v>17250</v>
      </c>
      <c r="E60" s="39">
        <f t="shared" si="2"/>
        <v>86250</v>
      </c>
    </row>
    <row r="61" spans="1:5" ht="12.75">
      <c r="A61" s="117" t="s">
        <v>113</v>
      </c>
      <c r="B61" s="117" t="s">
        <v>68</v>
      </c>
      <c r="C61" s="117">
        <v>10</v>
      </c>
      <c r="D61" s="200">
        <f>41500/10</f>
        <v>4150</v>
      </c>
      <c r="E61" s="39">
        <f t="shared" si="2"/>
        <v>41500</v>
      </c>
    </row>
    <row r="62" spans="1:15" ht="12.75">
      <c r="A62" s="117" t="s">
        <v>114</v>
      </c>
      <c r="B62" s="209" t="s">
        <v>68</v>
      </c>
      <c r="C62" s="209">
        <v>100</v>
      </c>
      <c r="D62" s="200">
        <f>90000/100</f>
        <v>900</v>
      </c>
      <c r="E62" s="39">
        <f t="shared" si="2"/>
        <v>90000</v>
      </c>
      <c r="O62" s="100"/>
    </row>
    <row r="63" spans="1:15" s="100" customFormat="1" ht="12.75">
      <c r="A63" s="117" t="s">
        <v>115</v>
      </c>
      <c r="B63" s="209" t="s">
        <v>116</v>
      </c>
      <c r="C63" s="209">
        <v>1</v>
      </c>
      <c r="D63" s="200">
        <v>73880</v>
      </c>
      <c r="E63" s="39">
        <f t="shared" si="2"/>
        <v>73880</v>
      </c>
      <c r="F63"/>
      <c r="G63"/>
      <c r="H63"/>
      <c r="I63"/>
      <c r="J63"/>
      <c r="O63"/>
    </row>
    <row r="64" spans="1:5" ht="12.75">
      <c r="A64" s="117" t="s">
        <v>117</v>
      </c>
      <c r="B64" s="209" t="s">
        <v>116</v>
      </c>
      <c r="C64" s="209">
        <v>1</v>
      </c>
      <c r="D64" s="200">
        <v>38850</v>
      </c>
      <c r="E64" s="39">
        <f t="shared" si="2"/>
        <v>38850</v>
      </c>
    </row>
    <row r="65" spans="1:5" ht="17.25">
      <c r="A65" s="117" t="s">
        <v>118</v>
      </c>
      <c r="B65" s="209" t="s">
        <v>68</v>
      </c>
      <c r="C65" s="209">
        <v>6</v>
      </c>
      <c r="D65" s="200">
        <v>3540</v>
      </c>
      <c r="E65" s="39">
        <f t="shared" si="2"/>
        <v>21240</v>
      </c>
    </row>
    <row r="66" spans="1:5" ht="25.5">
      <c r="A66" s="117" t="s">
        <v>230</v>
      </c>
      <c r="B66" s="117" t="s">
        <v>119</v>
      </c>
      <c r="C66" s="117">
        <v>50</v>
      </c>
      <c r="D66" s="200">
        <f>245500/50</f>
        <v>4910</v>
      </c>
      <c r="E66" s="39">
        <f t="shared" si="2"/>
        <v>245500</v>
      </c>
    </row>
    <row r="67" spans="1:5" ht="20.25" customHeight="1">
      <c r="A67" s="117" t="s">
        <v>120</v>
      </c>
      <c r="B67" s="117" t="s">
        <v>121</v>
      </c>
      <c r="C67" s="117">
        <v>100</v>
      </c>
      <c r="D67" s="203">
        <f>1181000/100</f>
        <v>11810</v>
      </c>
      <c r="E67" s="135">
        <f t="shared" si="2"/>
        <v>1181000</v>
      </c>
    </row>
    <row r="68" spans="1:5" ht="17.25">
      <c r="A68" s="117" t="s">
        <v>248</v>
      </c>
      <c r="B68" s="117" t="s">
        <v>249</v>
      </c>
      <c r="C68" s="117">
        <v>10</v>
      </c>
      <c r="D68" s="204">
        <f>124200/10</f>
        <v>12420</v>
      </c>
      <c r="E68" s="39">
        <f t="shared" si="2"/>
        <v>124200</v>
      </c>
    </row>
    <row r="69" spans="1:5" ht="12.75">
      <c r="A69" s="117" t="s">
        <v>251</v>
      </c>
      <c r="B69" s="117" t="s">
        <v>252</v>
      </c>
      <c r="C69" s="117">
        <v>2</v>
      </c>
      <c r="D69" s="204">
        <v>16300</v>
      </c>
      <c r="E69" s="39">
        <f>+D69</f>
        <v>16300</v>
      </c>
    </row>
    <row r="70" spans="1:5" ht="12.75">
      <c r="A70" s="117" t="s">
        <v>281</v>
      </c>
      <c r="B70" s="209" t="s">
        <v>116</v>
      </c>
      <c r="C70" s="117">
        <v>3</v>
      </c>
      <c r="D70" s="204">
        <f>95580/3</f>
        <v>31860</v>
      </c>
      <c r="E70" s="39">
        <f>+D70*C70</f>
        <v>95580</v>
      </c>
    </row>
    <row r="71" spans="1:5" ht="17.25">
      <c r="A71" s="117" t="s">
        <v>253</v>
      </c>
      <c r="B71" s="117" t="s">
        <v>254</v>
      </c>
      <c r="C71" s="117">
        <v>3</v>
      </c>
      <c r="D71" s="204">
        <v>5150</v>
      </c>
      <c r="E71" s="39">
        <f>+D71*C71</f>
        <v>15450</v>
      </c>
    </row>
    <row r="72" spans="1:5" ht="12.75">
      <c r="A72" s="205" t="s">
        <v>184</v>
      </c>
      <c r="B72" s="206"/>
      <c r="C72" s="206"/>
      <c r="D72" s="98"/>
      <c r="E72" s="118">
        <f>SUM(E20:E71)</f>
        <v>7704490</v>
      </c>
    </row>
    <row r="73" spans="1:5" ht="12.75">
      <c r="A73" s="116" t="s">
        <v>185</v>
      </c>
      <c r="B73" s="117"/>
      <c r="C73" s="117"/>
      <c r="D73" s="98"/>
      <c r="E73" s="118">
        <v>71489</v>
      </c>
    </row>
    <row r="74" spans="1:5" ht="12.75">
      <c r="A74" s="116" t="s">
        <v>186</v>
      </c>
      <c r="B74" s="117"/>
      <c r="C74" s="117"/>
      <c r="D74" s="98"/>
      <c r="E74" s="118">
        <v>1192195</v>
      </c>
    </row>
    <row r="75" spans="1:6" ht="12.75">
      <c r="A75" s="119" t="s">
        <v>187</v>
      </c>
      <c r="B75" s="120"/>
      <c r="C75" s="121"/>
      <c r="D75" s="46"/>
      <c r="E75" s="118">
        <f>SUM(E72:E74)</f>
        <v>8968174</v>
      </c>
      <c r="F75" s="10"/>
    </row>
    <row r="76" spans="1:9" ht="12.75">
      <c r="A76" s="122"/>
      <c r="B76" s="122"/>
      <c r="C76" s="122"/>
      <c r="D76" s="122"/>
      <c r="E76" s="123"/>
      <c r="F76" s="10"/>
      <c r="G76" s="10"/>
      <c r="H76" s="10"/>
      <c r="I76" s="10"/>
    </row>
    <row r="77" spans="1:9" ht="12.75">
      <c r="A77" s="302" t="s">
        <v>188</v>
      </c>
      <c r="B77" s="303"/>
      <c r="C77" s="303"/>
      <c r="D77" s="303"/>
      <c r="E77" s="10"/>
      <c r="F77" s="10"/>
      <c r="G77" s="10"/>
      <c r="H77" s="10"/>
      <c r="I77" s="10"/>
    </row>
    <row r="78" spans="1:9" ht="12.75">
      <c r="A78" s="304" t="s">
        <v>189</v>
      </c>
      <c r="B78" s="305"/>
      <c r="C78" s="305"/>
      <c r="D78" s="305"/>
      <c r="E78" s="10"/>
      <c r="F78" s="10"/>
      <c r="G78" s="10"/>
      <c r="H78" s="10"/>
      <c r="I78" s="10"/>
    </row>
    <row r="79" spans="1:9" ht="12.75">
      <c r="A79" s="143"/>
      <c r="B79" s="143"/>
      <c r="C79" s="143"/>
      <c r="D79" s="143"/>
      <c r="E79" s="10"/>
      <c r="F79" s="10"/>
      <c r="G79" s="10"/>
      <c r="H79" s="10"/>
      <c r="I79" s="10"/>
    </row>
    <row r="80" spans="1:9" ht="63.75">
      <c r="A80" s="299" t="s">
        <v>132</v>
      </c>
      <c r="B80" s="300"/>
      <c r="C80" s="138"/>
      <c r="D80" s="138" t="s">
        <v>26</v>
      </c>
      <c r="E80" s="10"/>
      <c r="F80" s="10"/>
      <c r="G80" s="10"/>
      <c r="H80" s="10"/>
      <c r="I80" s="10"/>
    </row>
    <row r="81" spans="1:9" ht="12.75">
      <c r="A81" s="196" t="s">
        <v>27</v>
      </c>
      <c r="B81" s="197" t="s">
        <v>190</v>
      </c>
      <c r="C81" s="196" t="s">
        <v>360</v>
      </c>
      <c r="D81" s="196" t="s">
        <v>183</v>
      </c>
      <c r="E81" s="10"/>
      <c r="F81" s="10"/>
      <c r="G81" s="10"/>
      <c r="H81" s="10"/>
      <c r="I81" s="10"/>
    </row>
    <row r="82" spans="1:9" ht="38.25">
      <c r="A82" s="138" t="s">
        <v>306</v>
      </c>
      <c r="B82" s="42">
        <v>1</v>
      </c>
      <c r="C82" s="43" t="s">
        <v>361</v>
      </c>
      <c r="D82" s="43">
        <v>30375255</v>
      </c>
      <c r="E82" s="10"/>
      <c r="F82" s="10"/>
      <c r="G82" s="10"/>
      <c r="H82" s="10"/>
      <c r="I82" s="10"/>
    </row>
    <row r="83" spans="1:9" ht="25.5">
      <c r="A83" s="138" t="s">
        <v>307</v>
      </c>
      <c r="B83" s="42">
        <v>1</v>
      </c>
      <c r="C83" s="43" t="s">
        <v>362</v>
      </c>
      <c r="D83" s="43">
        <v>8968174</v>
      </c>
      <c r="E83" s="10"/>
      <c r="F83" s="10"/>
      <c r="G83" s="10"/>
      <c r="H83" s="10"/>
      <c r="I83" s="10"/>
    </row>
    <row r="84" spans="1:9" ht="25.5">
      <c r="A84" s="138" t="s">
        <v>308</v>
      </c>
      <c r="B84" s="42">
        <v>10</v>
      </c>
      <c r="C84" s="43" t="s">
        <v>361</v>
      </c>
      <c r="D84" s="43">
        <v>5000000</v>
      </c>
      <c r="E84" s="10"/>
      <c r="F84" s="10"/>
      <c r="G84" s="10"/>
      <c r="H84" s="10"/>
      <c r="I84" s="10"/>
    </row>
    <row r="85" spans="1:9" ht="12.75">
      <c r="A85" s="290" t="s">
        <v>231</v>
      </c>
      <c r="B85" s="291"/>
      <c r="C85" s="113">
        <v>800</v>
      </c>
      <c r="D85" s="113">
        <v>800</v>
      </c>
      <c r="E85" s="10"/>
      <c r="G85" s="10"/>
      <c r="H85" s="10"/>
      <c r="I85" s="10"/>
    </row>
    <row r="87" spans="1:2" ht="12.75">
      <c r="A87" s="298" t="s">
        <v>366</v>
      </c>
      <c r="B87" s="298"/>
    </row>
    <row r="88" spans="1:4" ht="51.75" customHeight="1">
      <c r="A88" s="298"/>
      <c r="B88" s="298"/>
      <c r="C88" s="137"/>
      <c r="D88" s="137"/>
    </row>
    <row r="89" spans="1:4" ht="25.5" customHeight="1" thickBot="1">
      <c r="A89" s="137"/>
      <c r="B89" s="137"/>
      <c r="C89" s="137"/>
      <c r="D89" s="137"/>
    </row>
    <row r="90" spans="1:4" ht="26.25" thickBot="1">
      <c r="A90" s="329" t="s">
        <v>26</v>
      </c>
      <c r="B90" s="329"/>
      <c r="C90" s="329"/>
      <c r="D90" s="328" t="s">
        <v>365</v>
      </c>
    </row>
    <row r="91" spans="1:4" ht="26.25" customHeight="1" thickBot="1">
      <c r="A91" s="324" t="s">
        <v>363</v>
      </c>
      <c r="B91" s="324"/>
      <c r="C91" s="324"/>
      <c r="D91" s="326">
        <v>800</v>
      </c>
    </row>
    <row r="92" spans="1:4" ht="64.5" customHeight="1" thickBot="1">
      <c r="A92" s="324" t="s">
        <v>364</v>
      </c>
      <c r="B92" s="324"/>
      <c r="C92" s="324"/>
      <c r="D92" s="326">
        <v>100</v>
      </c>
    </row>
    <row r="93" spans="1:4" ht="47.25" customHeight="1" thickBot="1">
      <c r="A93" s="325" t="s">
        <v>14</v>
      </c>
      <c r="B93" s="325"/>
      <c r="C93" s="325"/>
      <c r="D93" s="327">
        <v>900</v>
      </c>
    </row>
    <row r="97" ht="95.25" customHeight="1"/>
  </sheetData>
  <sheetProtection/>
  <mergeCells count="16">
    <mergeCell ref="A90:C90"/>
    <mergeCell ref="A91:C91"/>
    <mergeCell ref="A92:C92"/>
    <mergeCell ref="A93:C93"/>
    <mergeCell ref="A87:B88"/>
    <mergeCell ref="A80:B80"/>
    <mergeCell ref="A5:J5"/>
    <mergeCell ref="A77:D77"/>
    <mergeCell ref="A78:D78"/>
    <mergeCell ref="B1:H1"/>
    <mergeCell ref="A85:B85"/>
    <mergeCell ref="A2:J2"/>
    <mergeCell ref="A3:J3"/>
    <mergeCell ref="A18:E18"/>
    <mergeCell ref="A12:I12"/>
    <mergeCell ref="A15:J15"/>
  </mergeCells>
  <printOptions/>
  <pageMargins left="0.7086614173228347" right="0.7086614173228347" top="0.7480314960629921" bottom="0.7480314960629921" header="0.31496062992125984" footer="0.31496062992125984"/>
  <pageSetup horizontalDpi="600" verticalDpi="600" orientation="landscape" paperSize="5" scale="70" r:id="rId1"/>
  <headerFooter>
    <oddHeader>&amp;C&amp;"Arial,Negrita"&amp;12EVALUACION ECONOMICA   DE  LA   INVITACION ABIERTA  No. 001 - 2021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2021-01-26T06:17:03Z</cp:lastPrinted>
  <dcterms:created xsi:type="dcterms:W3CDTF">2008-05-02T16:29:50Z</dcterms:created>
  <dcterms:modified xsi:type="dcterms:W3CDTF">2022-02-28T20:07:03Z</dcterms:modified>
  <cp:category/>
  <cp:version/>
  <cp:contentType/>
  <cp:contentStatus/>
</cp:coreProperties>
</file>