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1\INVITACION ABIERTA 019 DE 2021 INTERVENTORIA PTARDI\"/>
    </mc:Choice>
  </mc:AlternateContent>
  <bookViews>
    <workbookView xWindow="0" yWindow="0" windowWidth="11955" windowHeight="2700" activeTab="2"/>
  </bookViews>
  <sheets>
    <sheet name="DOCUMENTOS" sheetId="22" r:id="rId1"/>
    <sheet name="JURIDICA" sheetId="6" r:id="rId2"/>
    <sheet name="EXPERIENCIA" sheetId="17" r:id="rId3"/>
    <sheet name="EVALUACION TECNICA" sheetId="18" r:id="rId4"/>
    <sheet name="EVALUACIÓN ECONÓMICA" sheetId="19" r:id="rId5"/>
    <sheet name="EVALUACION INDICES" sheetId="20" r:id="rId6"/>
    <sheet name="INDICADORES" sheetId="21" r:id="rId7"/>
    <sheet name="MEMORANDO" sheetId="23" r:id="rId8"/>
    <sheet name="RESUMEN " sheetId="13" r:id="rId9"/>
  </sheets>
  <externalReferences>
    <externalReference r:id="rId10"/>
  </externalReferences>
  <definedNames>
    <definedName name="_Toc443307497" localSheetId="1">JURIDICA!$A$39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1" l="1"/>
  <c r="C12" i="21"/>
  <c r="D11" i="21"/>
  <c r="C11" i="21"/>
  <c r="D10" i="21"/>
  <c r="C10" i="21"/>
  <c r="D9" i="21"/>
  <c r="C9" i="21"/>
  <c r="D8" i="21"/>
  <c r="C8" i="21"/>
  <c r="B8" i="21"/>
  <c r="D7" i="21"/>
  <c r="C7" i="21"/>
  <c r="B7" i="21"/>
  <c r="D6" i="21"/>
  <c r="B3" i="21"/>
  <c r="B2" i="21"/>
  <c r="J35" i="20"/>
  <c r="D35" i="20"/>
  <c r="P35" i="20" s="1"/>
  <c r="P32" i="20"/>
  <c r="K31" i="20"/>
  <c r="J31" i="20"/>
  <c r="J34" i="20" s="1"/>
  <c r="K34" i="20" s="1"/>
  <c r="D31" i="20"/>
  <c r="P31" i="20" s="1"/>
  <c r="Q31" i="20" s="1"/>
  <c r="P29" i="20"/>
  <c r="P28" i="20"/>
  <c r="Q28" i="20" s="1"/>
  <c r="K28" i="20"/>
  <c r="E28" i="20"/>
  <c r="K26" i="20"/>
  <c r="E26" i="20"/>
  <c r="P24" i="20"/>
  <c r="P23" i="20"/>
  <c r="Q23" i="20" s="1"/>
  <c r="K23" i="20"/>
  <c r="E23" i="20"/>
  <c r="P21" i="20"/>
  <c r="P20" i="20"/>
  <c r="Q26" i="20" s="1"/>
  <c r="K20" i="20"/>
  <c r="E20" i="20"/>
  <c r="H18" i="20"/>
  <c r="B18" i="20"/>
  <c r="B16" i="20"/>
  <c r="N18" i="20" s="1"/>
  <c r="B3" i="20"/>
  <c r="B2" i="20"/>
  <c r="Q20" i="20" l="1"/>
  <c r="D34" i="20"/>
  <c r="E31" i="20"/>
  <c r="P34" i="20" l="1"/>
  <c r="Q34" i="20" s="1"/>
  <c r="E34" i="20"/>
  <c r="G11" i="19" l="1"/>
  <c r="G12" i="19" s="1"/>
  <c r="G13" i="19" s="1"/>
  <c r="G14" i="19" s="1"/>
  <c r="G15" i="19" s="1"/>
  <c r="G16" i="19" s="1"/>
  <c r="G17" i="19" s="1"/>
  <c r="G18" i="19" s="1"/>
  <c r="G19" i="19" s="1"/>
  <c r="G20" i="19" s="1"/>
  <c r="G21" i="19" s="1"/>
  <c r="H9" i="19"/>
  <c r="H10" i="19" s="1"/>
  <c r="H11" i="19" s="1"/>
  <c r="H12" i="19" s="1"/>
  <c r="H13" i="19" s="1"/>
  <c r="H14" i="19" s="1"/>
  <c r="H15" i="19" s="1"/>
  <c r="H16" i="19" s="1"/>
  <c r="H17" i="19" s="1"/>
  <c r="H18" i="19" s="1"/>
  <c r="H19" i="19" s="1"/>
  <c r="H20" i="19" s="1"/>
  <c r="H21" i="19" s="1"/>
  <c r="H25" i="19" s="1"/>
  <c r="H26" i="19" s="1"/>
  <c r="H27" i="19" s="1"/>
  <c r="H8" i="19"/>
  <c r="A7" i="19"/>
</calcChain>
</file>

<file path=xl/sharedStrings.xml><?xml version="1.0" encoding="utf-8"?>
<sst xmlns="http://schemas.openxmlformats.org/spreadsheetml/2006/main" count="425" uniqueCount="258">
  <si>
    <t>CUMPLE</t>
  </si>
  <si>
    <t>VERIFICACION TOTAL</t>
  </si>
  <si>
    <t>VERIFICACION FINANCIERA</t>
  </si>
  <si>
    <t>VERIFICACIÓN EXPERIENCIA</t>
  </si>
  <si>
    <t>VERIFICACIÓN TÉCNICA</t>
  </si>
  <si>
    <t>VERIFICACIÓN ECONÓMICA</t>
  </si>
  <si>
    <t>VERIFICACION JURÍDICA</t>
  </si>
  <si>
    <t>OFERENTE</t>
  </si>
  <si>
    <t>EVALUACION JURIDICA</t>
  </si>
  <si>
    <t xml:space="preserve">La carta de presentación de la OFERTA, deberá ser diligenciada de acuerdo al Formulario No. 1 adjunto a las condiciones de contratación, firmada por el OFERENTE.
</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</si>
  <si>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</si>
  <si>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copia de la CC del Representante Legal</t>
  </si>
  <si>
    <t>N/A</t>
  </si>
  <si>
    <t xml:space="preserve">Las personas naturales deberán presentar fotocopia de la cédula de ciudadanía. En el caso de ser comerciantes deberán presentar copia del Registro Mercantil. </t>
  </si>
  <si>
    <t>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</si>
  <si>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</si>
  <si>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
</t>
  </si>
  <si>
    <t>El OFERENTE deberá presentar con la OFERTA, fotocopia del Registro Único Tributario</t>
  </si>
  <si>
    <t xml:space="preserve">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</si>
  <si>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</si>
  <si>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</si>
  <si>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 xml:space="preserve">SANDRA MILENA  CUBILLOS  GONZALEZ </t>
  </si>
  <si>
    <t>Vo.B. RUTH MARINA NOVOA HERRERA</t>
  </si>
  <si>
    <t xml:space="preserve">           Subgerente Financiera</t>
  </si>
  <si>
    <t xml:space="preserve">2.1. 1 CARTA DE PRESENTACIÓN DE LA OFERTA </t>
  </si>
  <si>
    <t>Las personas naturales  extranjeras  que  pretendan presentar oferta , debe  presentar fotocopía  de  su  cedula  de  extranjeria o pasaporte</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</si>
  <si>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</si>
  <si>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 xml:space="preserve">Cuando el oferente sea una persona jurídica extranjera sin domicilio en Colombia, que no tenga establecida sucursal en Colombia, debe presentar el documento que acredite la inscripción de la personería jurídica en el registro correspondiente del país donde tenga su domicilio principal, así como los documentos que acrediten su existencia y representación legal, debidamente consularizados en la forma en que lo establece el artículo 480 del Código de Comercio y la Ley 455 de 1998 ( Por medio de la cual se aprueba la “Convención sobre la abolición del requisito de legalización para documentos públicos extranjeros”, suscrita en La Haya el 5 de octubre de 1961). 
En el evento en que exista una autoridad competente en el país de origen que pueda expedir el documento en el cual se dé cuenta de la existencia y representación legal, o documento equivalente de acuerdo con la legislación aplicable, se deberá aportar dentro de la propuesta el certificado expedido por dicha autoridad del país de origen y por la del lugar de su domicilio principal, si fuere distinto al de constitución o incorporación, con no más de sesenta (60) días calendario de antelación a la fecha de presentación de la Oferta.
Cuando el documento correspondiente no contenga información completa acerca del objeto social, la representación legal y/o las facultades o atribuciones de los distintos órganos de dirección y administración, debe presentarse, además, certificación del representante y del revisor fiscal o persona natural o jurídica responsable de la auditoría externa de sus operaciones, en el que se hagan constar las anteriores circunstancias.
Los documentos que deben tener el trámite de traducción oficial, consularización o apostilla según sean públicos o privados
</t>
  </si>
  <si>
    <t xml:space="preserve">Al tenor de lo previsto en el artículo 480 del Código de Comercio, “los documentos otorgados en el exterior se autenticarán por los funcionarios competentes para ello en el respectivo país, y la firma de tales funcionarios lo será a su vez por el cónsul colombiano o, a falta de éste, por el de una nación amiga, sin perjuicio de lo establecido en convenios internacionales sobre el régimen de los poderes.”
En el caso de sociedades, conforme lo prevé el citado artículo del Código de Comercio “al autenticar los documentos a que se refiere este artículo los cónsules harán constar que existe la sociedad y ejerce su objeto conforme a las leyes del respectivo país”.
 Surtido el trámite anteriormente señalado, tales documentos deberán ser presentados ante el Ministerio de Relaciones Exteriores de Colombia para la correspondiente legalización de la firma del cónsul y demás trámites a que haya lugar
</t>
  </si>
  <si>
    <t xml:space="preserve">Tratándose de documentos de naturaleza pública otorgados en el exterior conforme lo prevé la Ley 455 de 1998, no se requerirá del trámite de Consularización señalado previamente, siempre que provenga de uno de los países signatarios de la Convención de La Haya del 5 de octubre de 1961, sobre abolición del requisito de legalización para documentos públicos extranjeros. En este caso solo será exigible la apostilla, trámite que consiste en el certificado mediante el cual se avala la autenticidad de la firma y el título a que ha actuado la, persona firmante del documento y que se surte ante la autoridad competente en el país de origen. Si la Apostilla está dada en idioma distinto del castellano, deberá presentarse acompañada de una traducción oficial a dicho idioma y la firma del traductor legalizada de conformidad con las normas vigentes . 
Nota: Los documentos con su respectivo trámite de apostille podrán ser aportados en copia simple o copia auténtica, pero deben ser legibles y en todo caso, la Empresa de Licores de Cundinamarca se reserva el derecho de solicitar aclaración o la exposición del original, cuando la copia aportada no sea clara o legible
</t>
  </si>
  <si>
    <t>Jefe  Oficina  Asesora  de  Jurídica  y  Contratación</t>
  </si>
  <si>
    <t>FOLIO 7</t>
  </si>
  <si>
    <t>Vo.Bo.  SANDRA  MILENA  CUBILLOS  GONZALEZ</t>
  </si>
  <si>
    <t xml:space="preserve">              Jefe  Oficina  Asesora  de Jurídica y Contratación </t>
  </si>
  <si>
    <t>2.1.2.1 PERSONAS JURÍDICAS NACIONALES O EXTRANJERAS CON DOMICILIO O SUCURSAL EN COLOMBIA</t>
  </si>
  <si>
    <t>2.1.2.2    PERSONAS JURÍDICAS EXTRANJERAS:</t>
  </si>
  <si>
    <t xml:space="preserve">2.1.2.3. PERSONAS NATURALES </t>
  </si>
  <si>
    <t>2.1.2.4. PERSONAS  NATURALES  EXTRANJERAS</t>
  </si>
  <si>
    <t>2.1.2.5 CONSORCIO O UNIÓN TEMPORAL</t>
  </si>
  <si>
    <t xml:space="preserve">Si EL OFERENTE presenta propuesta en Consorcio o Unión Temporal, de conformidad con lo señalado en el artículo 7o. de la Ley 80 de 1993, deberá diligenciar debidamente los Formularios 2 o 3 de las presentes condiciones de contratación, especificando:  
1.	Diligenciar el documento de constitución del Consorcio o Unión Temporal (formulario No. 2 y No. 3, según el caso).
2.	Designar a la persona que, para todos los efectos legales representará al Consorcio o Unión Temporal y señalar reglas básicas que regulen las relaciones entre ellos y su responsabilidad.
3.	Indicar la participación porcentual de cada uno de los integrantes en la forma asociativa correspondiente. La sumatoria de los porcentajes de participación no podrá exceder ni ser menor del 100%.
4.	Constar en el documento que la duración de la figura asociativa no es inferior a la duración del contrato objeto del presente proceso de contratación y un (1) año más. 
5.	Las personas o firmas que integren el Consorcio o Unión Temporal deben cumplir los requisitos legales y anexar los documentos requeridos, en la presente invitación, como si fueran a participar en forma independiente.
6.	La oferta debe estar firmada por el representante legal, designado por las personas naturales o jurídicas que se presentan, y deberán adjuntarse los documentos que lo acrediten como tal.
7.	El objeto social, de cada uno de los integrantes del Consorcio o Unión Temporal, debe permitir el desarrollo de por lo menos una de las actividades objeto de esta invitación.
8.	Los integrantes del Consorcio o la Unión Temporal no pueden ceder sus derechos a terceros sin obtener la autorización previa y expresa de la ELC, la cual será potestativa de la ELC.
9.	Los miembros de un Consorcio o Unión Temporal no podrán hacer parte de otras OFERTAS, ya sea que las mismas se presenten en forma individual o como miembros de otros Consorcios o Uniones Temporales.
10.	El documento deberá ir acompañado de aquellos otros que acrediten que quienes lo suscriben tienen la representación y capacidad necesarias para dicha constitución y para adquirir las obligaciones solidarias derivadas de la oferta y del contrato resultante. 
11.	Cualquier modificación al documento de constitución del consorcio o unión temporal deberá ser suscrita por la totalidad de integrantes del consorcio o unión temporal, y deberá tener la aprobación previa de la Empresa de Licores de Cundinamarca. </t>
  </si>
  <si>
    <t>2.1.3  DOCUMENTOS  OTORGADOS  EN EL  EXTRANJERO</t>
  </si>
  <si>
    <t xml:space="preserve">Los documentos otorgados en el extranjero deberán cumplir con los requisitos previstos en los artículos 74 y 251 del Código General del Proceso Colombiano (Ley 1564 de 2012) y 480 del Código de Comercio Colombiano y en la Resolución 7144 del 20 de octubre de 2014 proferida por el Ministerio de Relaciones Exteriores de Colombia o con el requisito de la apostille contemplado en la Ley 455 de 1998, según sea el caso, siempre que de conformidad con dichas disposiciones así se requiera. </t>
  </si>
  <si>
    <t>2.1.3.1 CONSULARIZACION</t>
  </si>
  <si>
    <t>2.1.3.2 APOSTILLA</t>
  </si>
  <si>
    <t>2.1.4. GARANTÍA DE SERIEDAD DE LA OFERTA</t>
  </si>
  <si>
    <t xml:space="preserve">2.1.5. CERTIFICACIÓN EXPEDIDA POR LA CONTRALORÍA GENERAL DE LA REPÚBLICA. </t>
  </si>
  <si>
    <t>2.1.6 ANTECEDENTES DISCIPLINARIOS DE LA PROCURADURÍA GENERAL DE LA NACIÓN</t>
  </si>
  <si>
    <t>2.1.7  ANTECEDENTES JUDICIALES</t>
  </si>
  <si>
    <t>2.1.8 REGISTRO UNICO TRIBUTARIO (RUT)</t>
  </si>
  <si>
    <t>2.1.9 INHABILIDADES E INCOMPATIBILIDADES</t>
  </si>
  <si>
    <t>2.1.10 INSCRIPCIÓN EN EL REGISTRO INTERNO DE PROVEEDORES DE LA EMPRESA</t>
  </si>
  <si>
    <t xml:space="preserve">2.1.11.CERTIFICACIÓN DE PARAFISCALES LEY 789 DE 2002 Y LEY 828 DE 2003 </t>
  </si>
  <si>
    <t>2.1.12 CERTIFICADO DE INSCRIPCIÓN, CALIFICACIÓN Y CLASIFICACIÓN EN EL REGISTRO ÚNICO DE OFERENTES – RUP-</t>
  </si>
  <si>
    <t xml:space="preserve">
El oferente persona natural o jurídica o cada uno de los integrantes del consorcio o unión temporal, según corresponda, deberán presentar el certificado de inscripción en el Registro Único de Oferentes - RUP, expedido dentro del mes anterior a la fecha señalada para el cierre del término para presentar propuestas, en el que se encuentre clasificado, de conformidad con el Decreto 1082 de 2015 y normas complementarias.
Al oferente se le tendrá en cuenta la información Vigente y en Firme registrada en el RUP</t>
  </si>
  <si>
    <t>2.1.13   HOJA DE VIDA</t>
  </si>
  <si>
    <t>En caso de ser persona natural debe adjuntar la Hoja de vida como persona natural y si es Jurídica debe diligenciar la Hoja de vida como persona Jurídica, la cual puede bajar de la página de la Función Pública (dafp)</t>
  </si>
  <si>
    <t>FOLIO  5 Y 6</t>
  </si>
  <si>
    <t>CONSORCIO PTAR ILC</t>
  </si>
  <si>
    <t>FOLIO 23  Y  24</t>
  </si>
  <si>
    <t>FOLIOS 10 AL 17</t>
  </si>
  <si>
    <t>FOLIOS DEL 27 AL 38</t>
  </si>
  <si>
    <t>FOLIOS DEL 43 AL 45</t>
  </si>
  <si>
    <t>FOLIOS 47 AL 49</t>
  </si>
  <si>
    <t>FOLIOS 19 AL 20</t>
  </si>
  <si>
    <t>FOLIOS 51 Y 52</t>
  </si>
  <si>
    <t>FOLIOS DEL  54  AL  60</t>
  </si>
  <si>
    <t>FOLIO 5</t>
  </si>
  <si>
    <t>SE VERIFICA  EN  PAGINA</t>
  </si>
  <si>
    <t>FOLIOS  62 Y  63</t>
  </si>
  <si>
    <t>FOLIOS 65 AL 117</t>
  </si>
  <si>
    <t>FOLIOS 119 AL 121</t>
  </si>
  <si>
    <t xml:space="preserve">                                 EVALUACION  JURIDICA    DE LA  INVITACION  ABIERTA  No. 019 - 2021</t>
  </si>
  <si>
    <t>CONSORCIO  PTAR ILC</t>
  </si>
  <si>
    <t>Vo. Bo. JORGE  RICARDO  ROMERO  FLORIDO</t>
  </si>
  <si>
    <t xml:space="preserve">              Subgerente Administrativo ( E ) </t>
  </si>
  <si>
    <t>RESULTADO</t>
  </si>
  <si>
    <t>JUSTIFICACIÓN</t>
  </si>
  <si>
    <t>De las certificaciones presentadas ninguna cumple la información que debe llevar el documento de estado de cumplimiento y/o recibido a satisfacción</t>
  </si>
  <si>
    <t xml:space="preserve">Los contratos con los que se acredita en la experiencia general se deben certificar estar identificados con el clasificador de bienes y servicios UNSPSC, en el tercer nivel, que tenga mínimo 3 de las siguientes codificaciones: 701316, 801016, 811015 y 831015, </t>
  </si>
  <si>
    <t>FOLIOS 205-207</t>
  </si>
  <si>
    <t>No.</t>
  </si>
  <si>
    <t>1. Nombre o razón social del contratante, dirección y teléfono.</t>
  </si>
  <si>
    <t>2. Nombre o razón social del contratista.</t>
  </si>
  <si>
    <t>3. Número del contrato.</t>
  </si>
  <si>
    <t>4. Objeto del contrato.</t>
  </si>
  <si>
    <t xml:space="preserve">5. Fecha de inicio y terminación (día, mes y año).
</t>
  </si>
  <si>
    <t>8. Nombre, firma y cargo de quien expide la certificación.</t>
  </si>
  <si>
    <t>AGUAS DE MANIZALES</t>
  </si>
  <si>
    <t>MORALBA SANCHEZ ORDONEZ</t>
  </si>
  <si>
    <t>INTERVENTORÍA TÉCNICA, ADMINISTRATIVA, FINANCIERA, AMBIENTAL Y SOCIAL DE LAS OBRAS DE OPTIMIZACIÓN… DE SISTEMA DE ACUEDUCTO DEL MUNICIPIO DE SAN SEBASTIAN DE BUENAVISTA MAGDALENA</t>
  </si>
  <si>
    <t>08/02/2011-22/08/2013</t>
  </si>
  <si>
    <t>OSCAR ALIRIO CANO GUZMAN DIRECTOS INTERVENTORÍA DE OBRAS</t>
  </si>
  <si>
    <t>CORPORACIÓN AUTONOMA REGIONAL DEL VALLE DEL CAUCA</t>
  </si>
  <si>
    <t xml:space="preserve">CONSORCIO INTERDIQUES </t>
  </si>
  <si>
    <t>001 DE 2015</t>
  </si>
  <si>
    <t>REALIZAR LA INTERVENTORIA INTEGRAL AL CONTRATO RESULTANTE DE LA LICITACION PUBLICA N 22 DE 2018</t>
  </si>
  <si>
    <t>12/12/2018-27/09/2021</t>
  </si>
  <si>
    <t>LUIGGI PUGLIESE REPRESENTANTE INTERVENTORIA</t>
  </si>
  <si>
    <t>INSTITUTO NACIONAL DE VIAS, UNIVERSIDAD DEL CAUCA, INGENIERO ALDEMAR JOSE GONZALES</t>
  </si>
  <si>
    <t>MORALBA SANCHEZ ORDOÑEZ</t>
  </si>
  <si>
    <t>2.3-21/040-2010</t>
  </si>
  <si>
    <t>INTERVENTORIA TECNICA, ADMINISTRATIVA Y FINANCIERA PARA MEJORAMIENTO DE ASFALTO DE LA VIA TURBACO-TURBANA</t>
  </si>
  <si>
    <t>26/07/2010-21/05/2011</t>
  </si>
  <si>
    <t>ALDEMAR JOSE GONZALES GERENTE DE CONVENIO</t>
  </si>
  <si>
    <t xml:space="preserve">INSTITUTO NACIONAL DE VIAS  </t>
  </si>
  <si>
    <t>MORALBA SANCHEZ</t>
  </si>
  <si>
    <t>1810 DE 2007</t>
  </si>
  <si>
    <t xml:space="preserve">INTERVENTORIA PARA EL MEJORAMIENTO Y MANTENIMIENTO DE LA CARRETERA CISNEROS-PUERTO BERRIO </t>
  </si>
  <si>
    <t>28/09/2007-27/02/2008</t>
  </si>
  <si>
    <t>JAIRO FRANCISCO NAVIA SUBDIRECTOR RED NACIONAL DE CARRTERAS</t>
  </si>
  <si>
    <t>INSTITUTO NACIONAL DE VIAS</t>
  </si>
  <si>
    <t>2370 DE 2005</t>
  </si>
  <si>
    <t>PAVIMENTACIÓN Y/O REPAVIMENTACIÓN DE LAS VIAS INCLUIDAS DENTRO DEL PROGRAMA DE PAVIMENTACIÓN DE INFRAESTRUCTURA VIAL DE INTEGRACIÓN Y DESARROLLO GRUPO 47…</t>
  </si>
  <si>
    <t>22/11/2005-30/04/2006</t>
  </si>
  <si>
    <t>ORLANDO ORTIZ GOMEZ ASESOR DIRECCIÓN GENERAL</t>
  </si>
  <si>
    <t>EMPRESA NACIONAL PROMOTORA DEL DESARROLLO TERRITORIAL</t>
  </si>
  <si>
    <t>CONSORCIO CGM</t>
  </si>
  <si>
    <t>INTERVENTORIA A OBRA Y DISEÑOS ESTUDIOS TECNICOS REQUERIDOS POR FONADE EN EL DESARROLLO DE PROGRAMAS DE INFRAESTRUCTURA EN EDIFICACIONES, VIAL, SANEAMIENTO BÁSICO Y AGUA POTABLE</t>
  </si>
  <si>
    <t>10/03/2016-30/11/2018</t>
  </si>
  <si>
    <t>OMAR HERNANDO ALFONSO RINCON</t>
  </si>
  <si>
    <t xml:space="preserve">JORGE RICARDO ROMERO FLORIDO </t>
  </si>
  <si>
    <t>EVALUACIÓN TÉCNICA  INVITACIÓN ABIERTA NO. 019 DE 2021</t>
  </si>
  <si>
    <t>ITEM</t>
  </si>
  <si>
    <t>DESCRIPCIÓN</t>
  </si>
  <si>
    <t>FOLIO 124</t>
  </si>
  <si>
    <t>2.</t>
  </si>
  <si>
    <t xml:space="preserve">CUMPLE </t>
  </si>
  <si>
    <t>NO CUMPLE</t>
  </si>
  <si>
    <t>4.</t>
  </si>
  <si>
    <t>5.</t>
  </si>
  <si>
    <t xml:space="preserve">RESIDENTE DE INTERVENTORIA
Se requiere la presentación de un (1) profesional que desempeñe las funciones de residente de interventoría, el cual deberá estar revisando todas las actividades de carácter técnico. Estará bajo las órdenes del director de interventoría. 
Dedicación: 100% cada uno
Perfil profesional: Ingeniero civil y/o arquitecto 
Experiencia por antigüedad: No menor a diez (10) años, contados a partir de la fecha de expedición de la matrícula profesional como Ingeniero civil y/o de vías y transporte y hasta el cierre de la presente invitación abierta.
Experiencia específica: Desempeño como residente de interventoría u obra en contratos de obras civiles en por lo menos un proyecto de infraestructura en el área de Acueducto y Alcantarillado en el cual el valor total del servicio de Interventoría supere los 1.200 SMMLV 
</t>
  </si>
  <si>
    <t>6.</t>
  </si>
  <si>
    <t xml:space="preserve">ESPECIALISTA EN PLANTA DE TRATAMIENTO DE AGUAS RESIDUALES
Se requiere la presentación de un (1) profesional que desempeñe las funciones especialistas en planta de tratamiento de aguas residuales, el cual deberá estar revisando todas las actividades de carácter técnico. Estará bajo las órdenes del director de interventoría 
Dedicación: 10% cada uno
Perfil profesional: Ingeniero civil y/o arquitecto 
Experiencia por antigüedad: No menor a cinco (5) años, contados a partir de la fecha de expedición de la matrícula profesional como Ingeniero civil y/o de vías y transporte y hasta el cierre de la presente invitación abierta.
Experiencia específica: Desempeño como especialista en planta de tratamiento de aguas residuales en interventoría u obra en contratos de obras civiles en por lo menos un proyecto de infraestructura en el área de Acueducto y Alcantarillado en el cual el valor total del servicio de Interventoría supere los 1.200 SMMLV 
</t>
  </si>
  <si>
    <t>Presenta certificación del folio 148 sin embargo, con el SMMLV (vigente) $908.526 el valor del contrato corresponde a 976 SMMLV</t>
  </si>
  <si>
    <t xml:space="preserve">INGENIERO ESTRUCTURAL
Se requiere la presentación de un (1) profesional que desempeñe las funciones de residente de obra, el cual deberá estar revisando todas las actividades de carácter técnico. Estará bajo las órdenes del director de interventoría. 
Dedicación: 10% cada uno
Perfil profesional: Ingeniero civil y/o arquitecto 
Experiencia por antigüedad: No menor a cinco (5) años, contados a partir de la fecha de expedición de la matrícula profesional como Ingeniero civil y/o de vías y transporte y hasta el cierre de la presente invitación abierta.
Experiencia específica: Desempeño como ingeniero estructural, en contratos de interventoría u obra en contratos de obras civiles en por lo menos un proyecto de infraestructura en el área de Acueducto y Alcantarillado en el cual el valor total del servicio de Interventoría supere los 1.200 SMMLV 
</t>
  </si>
  <si>
    <t>8.</t>
  </si>
  <si>
    <t>9.</t>
  </si>
  <si>
    <t>10.</t>
  </si>
  <si>
    <t xml:space="preserve">INGENIERO AMBIENTAL  
Se requiere la presentación de un (1) profesional que desempeñe las funciones de ingeniero ambiental, el cual deberá estar revisando todas las actividades de carácter técnico. Estará bajo las órdenes del director de interventoría 
Dedicación: 20% cada uno
Perfil profesional: Ingeniero civil y/o arquitecto 
Experiencia por antigüedad: No menor a cinco (5) años, contados a partir de la fecha de expedición de la matrícula profesional como Ingeniero civil y/o de vías y transporte y hasta el cierre de la presente invitación abierta.
Experiencia específica: Desempeño como ingeniero ambiental en contratos de  interventoría u obra en contratos de obras civiles en por lo menos un proyecto de infraestructura en el área de Acueducto y Alcantarillado en el cual el valor total del servicio de Interventoría supere los 1.200 SMMLV 
</t>
  </si>
  <si>
    <t>11.</t>
  </si>
  <si>
    <t xml:space="preserve">a. Copia de la Cédula de Ciudadanía
b. Copia del Certificado de la Matrícula Profesional, vigente. Debe ser expedido por la autoridad competente y deberá estar suscrito por el profesional indicando el proceso al que se presenta.
c. Certificaciones de los contratos ejecutados debidamente firmadas por el contratante que contenga como mínimo la siguiente información:
d. Nombre del contratante;
e. Objeto del contrato u obra ejecutada; 
f. Cargo desempeñado y labores cumplidas;
g. Fechas de inicio y terminación del desempeño de actividades;
h. Valor del contrato u obra ejecutada;
i. Firma del personal competente.
j. Las certificaciones de experiencia en idioma diferente al castellano deberán acompañarse de la traducción oficial correspondiente.
k. La experiencia profesional del equipo de trabajo cuando se solicite, se contabilizará de acuerdo a lo dispuesto en el decreto 019 de 2012.
l. Para el caso de los profesionales cuya tarjeta o matrícula profesional no indique la fecha de su expedición, deberán aportar el documento expedido por el ente correspondiente en donde se indique la fecha de expedición de la misma.
m. Carta de compromiso del personal ofrecido donde conste la voluntad y disponibilidad para participar en el proyecto objeto de la presente licitación, en los tiempos y dedicaciones respectivos, suscrita por el personal ofrecido, de acuerdo con el formato correspondiente, consignado en el Invitación Abierta .
El personal deberá estar presente en las reuniones y/o comités de seguimientos y en la toma de decisiones y cuando la empresa lo requiera.
</t>
  </si>
  <si>
    <t>FOLIO 126 A 200</t>
  </si>
  <si>
    <t>EVALUACIÓN ECONÓMICA INVITACIÓN ABIERTA NO. 019 DE 2021</t>
  </si>
  <si>
    <t>PRESUPUESTO OFICIAL</t>
  </si>
  <si>
    <t>PLAZO</t>
  </si>
  <si>
    <t>MESES</t>
  </si>
  <si>
    <t>CANT.</t>
  </si>
  <si>
    <t>CARGO / OFICIO</t>
  </si>
  <si>
    <t>SUELDO Y/O JORNAL MENSUAL</t>
  </si>
  <si>
    <t>DURACIÓN</t>
  </si>
  <si>
    <t>PARTICIPACIÓN (h-mes)</t>
  </si>
  <si>
    <t>VALOR PARCIAL ($)</t>
  </si>
  <si>
    <t>PERSONAL PROFESIONAL</t>
  </si>
  <si>
    <t>FOLIO 123</t>
  </si>
  <si>
    <t>Director de Interventoría</t>
  </si>
  <si>
    <t xml:space="preserve">Ingeniero residente </t>
  </si>
  <si>
    <t>Especialista en plantas de tratamiento de aguas residuales</t>
  </si>
  <si>
    <t>7.</t>
  </si>
  <si>
    <t>Ingeniero estructural</t>
  </si>
  <si>
    <t>Ingeniero Electrico</t>
  </si>
  <si>
    <t>Profesional hidrosanitario</t>
  </si>
  <si>
    <t>Profesional ambiental</t>
  </si>
  <si>
    <t>Abogado</t>
  </si>
  <si>
    <t>PERSONAL TÉCNICO O TECNÓLOGO</t>
  </si>
  <si>
    <t>Inspector de Interventoría</t>
  </si>
  <si>
    <t>(SISO) seguridad industrial y salud ocupacional</t>
  </si>
  <si>
    <t xml:space="preserve">SUBTOTAL COSTOS DE PERSONAL </t>
  </si>
  <si>
    <t xml:space="preserve">FACTOR MULTIPLICADOR </t>
  </si>
  <si>
    <t>SUBTOTAL COSTOS DE PERSONAL  (A)</t>
  </si>
  <si>
    <t>OTROS COSTOS DIRECTOS</t>
  </si>
  <si>
    <t>COSTOS DE ALQUILER DE EQUIPOS Y OFICINA</t>
  </si>
  <si>
    <t>Vehículo, medio tiempo</t>
  </si>
  <si>
    <t>Ensayos de Laboratorio (Redes) y pruebas</t>
  </si>
  <si>
    <t>Oficina/Campamento (incluye dotación y servicios públicos)</t>
  </si>
  <si>
    <t>OTROS COSTOS</t>
  </si>
  <si>
    <t>Edición de informes, Papelería, Impresión y reproducción de documentos,  planos y fotografías</t>
  </si>
  <si>
    <t>Equipo completo de Comunicaciones y Equipos de Oficina fijos y móviles para la oficina Campamento de la Interventoría y para supervisión, trabajo de campo y para uso en áreas de trabajo diferentes a las instalaciones fijas. Incluye Equipos de cómputo portátil, Cámaras fotográficas ultima tecnología, telefonía fija y/o celular, fax, correo, internet, etc.</t>
  </si>
  <si>
    <t xml:space="preserve">Equipo de cómputo portátil última tecnología disponible para uso exclusivo del Ingeniero de Apoyo y del supervisor designado </t>
  </si>
  <si>
    <t>SUBTOTAL OTROS COSTOS DIRECTOS  (B)</t>
  </si>
  <si>
    <t>SUBTOTAL COSTOS BÁSICOS = (A) + (B)=  (C)</t>
  </si>
  <si>
    <t>IVA = 19%  ( D )</t>
  </si>
  <si>
    <t>AJUSTE ( E )</t>
  </si>
  <si>
    <t>COSTO TOTAL = C+D+E</t>
  </si>
  <si>
    <t>INDICADORES FINANCIEROS</t>
  </si>
  <si>
    <t>SOLICITADOS</t>
  </si>
  <si>
    <t xml:space="preserve">PRESUPUESTO OFICIAL: $283.232.882 </t>
  </si>
  <si>
    <t xml:space="preserve">                                                                                                                                                                                                                                                                                                            </t>
  </si>
  <si>
    <t>LIQUIDEZ</t>
  </si>
  <si>
    <t>AC/PC</t>
  </si>
  <si>
    <t>&gt; = 2.5</t>
  </si>
  <si>
    <t>NIVEL DE ENDEUDAMIENTO</t>
  </si>
  <si>
    <t>(PT/AT) * 100</t>
  </si>
  <si>
    <t>&lt;=40%</t>
  </si>
  <si>
    <t xml:space="preserve">CAPITAL DE TRABAJO </t>
  </si>
  <si>
    <t>AC-PC</t>
  </si>
  <si>
    <t>&gt; =283.232.882</t>
  </si>
  <si>
    <t>RAZON DE COBERTURA</t>
  </si>
  <si>
    <t>Uop/GI</t>
  </si>
  <si>
    <t>&gt; =8</t>
  </si>
  <si>
    <t>RENTABILIDAD DEL PATRIMONIO</t>
  </si>
  <si>
    <t>(Uop / P)*100</t>
  </si>
  <si>
    <t>&gt; = 8%</t>
  </si>
  <si>
    <t>RENTABILIDAD DEL ACTIVO</t>
  </si>
  <si>
    <t>(Uop / AT)*100</t>
  </si>
  <si>
    <t>&gt; = 4%</t>
  </si>
  <si>
    <t>En Col $</t>
  </si>
  <si>
    <t>Activo corriente</t>
  </si>
  <si>
    <t>Pasivo corriente</t>
  </si>
  <si>
    <t>ENDEUDAMIENTO</t>
  </si>
  <si>
    <t>Pasivo Total</t>
  </si>
  <si>
    <t>Activo Total</t>
  </si>
  <si>
    <t>Activo corriente- Pasivo corriente</t>
  </si>
  <si>
    <t>1.657.875.336 - 44.563.204</t>
  </si>
  <si>
    <t>Activo corriente -Pasivo corriente</t>
  </si>
  <si>
    <t>663.111.406 - 149.584.464</t>
  </si>
  <si>
    <t>1.409.184.354 - 70.818.519</t>
  </si>
  <si>
    <t xml:space="preserve">RAZON DE COBERTURA </t>
  </si>
  <si>
    <t>Utilidad Operacional</t>
  </si>
  <si>
    <t>Gastos de intereses</t>
  </si>
  <si>
    <t>Patrimonio</t>
  </si>
  <si>
    <t>OBTENIDO POR</t>
  </si>
  <si>
    <t>INVITACIÓN ABIERTA No 019 DE 2021</t>
  </si>
  <si>
    <t>INTERVENTORIA TECNICA, ADMINISTRATIVA, FINANCIERA, AMBIENTAL Y SOCIAL DE LAS OBRAS DE CONSTRUCCION Y PUESTA EN FUNCIONAMIENTO DE PLANTA DE TRATAMIENTO DE AGUAS RESIDUALES DOMESTICAS E INDUSTRIALES DE LA EMPRESA DE LICORES DE CUNDINAMARCA</t>
  </si>
  <si>
    <t>EVALUACION DOCUMENTOS</t>
  </si>
  <si>
    <t>DOCUMENTO</t>
  </si>
  <si>
    <t>NORMALIZAR INGENIERIA SAS</t>
  </si>
  <si>
    <t>NIT</t>
  </si>
  <si>
    <t>34526385-2</t>
  </si>
  <si>
    <t>901.136.310-1</t>
  </si>
  <si>
    <t>CUMPLE CON DOCUMENTOS</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</si>
  <si>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2020.</t>
  </si>
  <si>
    <r>
      <t xml:space="preserve">Presenta la información financiera a diciembre 31 de 2020, según certificación de la Cámara de Comercio de Bogotá, con Código de verificación No. B216775784156A del 06 de Diciembre de 2021- </t>
    </r>
    <r>
      <rPr>
        <b/>
        <sz val="8"/>
        <rFont val="Arial"/>
        <family val="2"/>
      </rPr>
      <t>CUMPLE</t>
    </r>
  </si>
  <si>
    <r>
      <t xml:space="preserve">Presenta la información financiera a diciembre 31 de 2020, según certificación de la Cámara de Comercio de Bogota , con Código de verificación No. B2167381180561 del 03 de Diciembre de 2021- </t>
    </r>
    <r>
      <rPr>
        <b/>
        <sz val="8"/>
        <rFont val="Arial"/>
        <family val="2"/>
      </rPr>
      <t>CUMPLE</t>
    </r>
  </si>
  <si>
    <t xml:space="preserve">EVALUACIÓN EXPERIENCIA INVITACIÓN ABIERTA No.  019 DE 2021		</t>
  </si>
  <si>
    <t xml:space="preserve">Subgerente  Administrativo ( e) </t>
  </si>
  <si>
    <t xml:space="preserve"> Costos directos de sueldos y factor multiplicador del personal que se empleará en la obra. El Factor multiplicador deberá cubrir los costos de parafiscales, tiempos extras y costos administrativos generados para su utilización. Asimismo, se deben indicar los costos directos asociados al servicio como es el de equipo de transporte, ensayos de laboratorio, servicios de topografía, equipos de cómputo, informes, videos, comunicaciones etc. Debe incluir el valor discriminado de del IVA. La propuesta total no puede ser superior al valor del presupuesto oficial so pena de rechazo.</t>
  </si>
  <si>
    <t xml:space="preserve"> Deberá expresar el valor total de la propuesta, descrito en el numeral anterior, en pesos colombianos y sin decimales. En el evento en que se expresen decimales, se entenderá que su oferta corresponde al valor sin éstos para todos los efectos del proceso. Deberá considerar la forma y el sistema de pago señalado en los Pliegos de Condiciones.</t>
  </si>
  <si>
    <t>LLa experiencia específica de los OFERENTES se acreditará con la presentación de una certificación cuyo y/o acta de recibo final y/o acta de terminación y/o su documento equivalente, cuyo objeto haya sido una interventoría técnica, administrativa, financiera, ambiental y social de las obras de construcción de infraestructuras de acueducto y alcantarillado en la cual haya estado involucrada una planta de tratamiento de aguas residuales. El valor de la Interventoría debe ser de por lo menos 1,5 veces el presupuesto oficial y debe haber sido terminado dentro de los 10 años anteriores al cierre del presente concurso.</t>
  </si>
  <si>
    <t xml:space="preserve">CONCLUSIÓN: De las certificaciones presentadas, ninguna cumple con "
La certificación deberá contener la siguiente información:
1. Nombre o razón social del contratante, dirección y teléfono.
2. Nombre o razón social del contratista.
3. Número del contrato.
4. Objeto del contrato.
5. Fecha de inicio y terminación (día, mes y año).
6. Valor del contrato (incluyendo adiciones en valor).
7. Nombre, firma y cargo de quien expide la certificación.
</t>
  </si>
  <si>
    <t>Presenta certificación del folio 168, contrato terminado el 22 de agosto del 2013,  el valor del contrato corresponde a 1.503.8 SMMLV</t>
  </si>
  <si>
    <t>Presenta certificación del folio 184 ,contrato terminado el |15 de noviembre del 2012,  el valor del contrato corresponde a 1726 SMMLV</t>
  </si>
  <si>
    <t>Presenta certificación del folio 193, contrato terminado el 22 de agosto  del 2013,  el valor del contrato corresponde a 1.503,8 SMMLV</t>
  </si>
  <si>
    <t>Presenta certificación del folio 129, contrato terminado el 22 de agosto del 2013,  el valor del contrato corresponde a 1.503.8 SMMLV</t>
  </si>
  <si>
    <t>Presenta certificación del folio 138, contrato terminado el 22 de agosto del 2013,  el valor del contrato corresponde a 1.503.8 SMMLV</t>
  </si>
  <si>
    <t>Presenta certificación del folio 156 contrato terminado el 22 de agosto del 2013,  el valor del contrato corresponde a 1.503.8 SMMLV</t>
  </si>
  <si>
    <t xml:space="preserve">INGENIERO ELECTRICO 
Se requiere la presentación de un (1) profesional que desempeñe las funciones de ingeniero eléctrico de interventoría, el cual deberá estar revisando todas las actividades de carácter técnico. Estará bajo las órdenes del director de interventoría. 
Dedicación: 15% cada uno
Perfil profesional: INGENIERO ELECTRICO y/o ELECTRICISTA
Experiencia por antigüedad: No menor a cinco (5) años, contados a partir de la fecha de expedición de la matrícula profesional como Ingeniero eléctrico y/o electricista hasta el cierre de la presente invitación abierta.
Experiencia específica: Desempeño como ingeniero eléctrico en contratos de interventoría u obra en contratos de obras civiles en por lo menos un proyecto de infraestructura en el área de Acueducto y Alcantarillado en el cual el valor total del servicio de Interventoría supere los 1.200 SMMLV.
</t>
  </si>
  <si>
    <t xml:space="preserve">HIDROSANITARIO
Se requiere la presentación de un (1) profesional que desempeñe las funciones de hidrosanitarios de interventoría, el cual deberá estar revisando todas las actividades de carácter técnico. Estará bajo las órdenes del director de interventoría. 
Dedicación: 10% cada uno
Perfil profesional: Ingeniero civil y/o arquitecto, con especialización en hidrosanitario o ingeniero sanitario 
Experiencia por antigüedad: No menor a cinco (5) años, contados a partir de la fecha de expedición de la matrícula profesional como Ingeniero civil y/o de vías y transporte y hasta el cierre de la presente invitación abierta.
Experiencia específica: Desempeño como hidrosanitario en contratos de interventoría u obra en contratos de obras civiles en por lo menos un proyecto de infraestructura en el área de Acueducto y Alcantarillado en el cual el valor total del servicio de Interventoría supere los 1.200 SMMLV 
</t>
  </si>
  <si>
    <t xml:space="preserve">DIRECTOR DE INTERVENTORIA
Se requiere la presentación de un profesional persona para que cumpla las labores y/o actividades de Director de Interventoría.
Dedicación: 20%.
Perfil profesional: Ingeniero civil y/o arquitecto 
Postgrado: Debe contar con especialización, master o doctorado en Gerencia de Proyectos o afines.
Experiencia por antigüedad: No menor a diez (10) años, contados a partir de la fecha de expedición de la matrícula profesional como Ingeniero civil hasta el cierre de la presente invitación abierta.
Experiencia específica: director de Interventoría u obra en por lo menos un proyecto de infraestructura en el área de Acueducto y Alcantarillado en el cual el valor total del servicio de Interventoría supere los 1.200 SMMLV y que el profesional cuente con dos (2) años acumulados, en proyectos relacionados.
</t>
  </si>
  <si>
    <t xml:space="preserve">LOS CONTRATOS FUERON EJECUTADOS </t>
  </si>
  <si>
    <t>7. Valor del contrato EN SMMLV 311,750</t>
  </si>
  <si>
    <t>1503.8 SMMLV</t>
  </si>
  <si>
    <t>346,28 SMMLV</t>
  </si>
  <si>
    <t>346,78 SMMLV</t>
  </si>
  <si>
    <t xml:space="preserve">EXPERIENCIA ESPECÍFICA HABILITANTE </t>
  </si>
  <si>
    <t xml:space="preserve">EXPERIENCIA ESPECIFICA ADICIONAL  PUNTUABLE </t>
  </si>
  <si>
    <t>2.304,02 SMMLV</t>
  </si>
  <si>
    <t>477,07 SMMLV</t>
  </si>
  <si>
    <t>1440,62 SMMLV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</si>
</sst>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 #,##0.00;[Red]\-&quot;$&quot;\ #,##0.00"/>
    <numFmt numFmtId="41" formatCode="_-* #,##0_-;\-* #,##0_-;_-* &quot;-&quot;_-;_-@_-"/>
    <numFmt numFmtId="43" formatCode="_-* #,##0.00_-;\-* #,##0.00_-;_-* &quot;-&quot;??_-;_-@_-"/>
    <numFmt numFmtId="164" formatCode="_(&quot;$&quot;\ * #,##0.00_);_(&quot;$&quot;\ * \(#,##0.00\);_(&quot;$&quot;\ * &quot;-&quot;??_);_(@_)"/>
    <numFmt numFmtId="165" formatCode="_-&quot;$&quot;* #,##0_-;\-&quot;$&quot;* #,##0_-;_-&quot;$&quot;* &quot;-&quot;_-;_-@_-"/>
    <numFmt numFmtId="166" formatCode="_([$$-240A]\ * #,##0.00_);_([$$-240A]\ * \(#,##0.00\);_([$$-240A]\ * &quot;-&quot;??_);_(@_)"/>
    <numFmt numFmtId="167" formatCode="_(* #,##0.00_);_(* \(#,##0.00\);_(* &quot;-&quot;??_);_(@_)"/>
    <numFmt numFmtId="168" formatCode="_(* #,##0_);_(* \(#,##0\);_(* &quot;-&quot;??_);_(@_)"/>
    <numFmt numFmtId="169" formatCode="_(&quot;$&quot;\ * #,##0_);_(&quot;$&quot;\ * \(#,##0\);_(&quot;$&quot;\ * &quot;-&quot;_);_(@_)"/>
    <numFmt numFmtId="170" formatCode="0.0%"/>
    <numFmt numFmtId="171" formatCode="0.000"/>
    <numFmt numFmtId="172" formatCode="#,##0.00;[Red]#,##0.00"/>
  </numFmts>
  <fonts count="40" x14ac:knownFonts="1">
    <font>
      <sz val="11"/>
      <color theme="1"/>
      <name val="Calibri"/>
      <family val="2"/>
      <scheme val="minor"/>
    </font>
    <font>
      <sz val="10"/>
      <name val="Arial"/>
      <family val="2"/>
    </font>
    <font>
      <sz val="11"/>
      <color theme="1"/>
      <name val="Calibri"/>
      <family val="2"/>
      <scheme val="minor"/>
    </font>
    <font>
      <sz val="11"/>
      <name val="Calibri"/>
      <family val="2"/>
      <scheme val="minor"/>
    </font>
    <font>
      <b/>
      <sz val="11"/>
      <name val="Calibri"/>
      <family val="2"/>
      <scheme val="minor"/>
    </font>
    <font>
      <b/>
      <sz val="9"/>
      <name val="Arial"/>
      <family val="2"/>
    </font>
    <font>
      <sz val="12"/>
      <color theme="1"/>
      <name val="Calibri"/>
      <family val="2"/>
      <scheme val="minor"/>
    </font>
    <font>
      <b/>
      <sz val="12"/>
      <name val="Calibri"/>
      <family val="2"/>
      <scheme val="minor"/>
    </font>
    <font>
      <sz val="12"/>
      <name val="Calibri"/>
      <family val="2"/>
      <scheme val="minor"/>
    </font>
    <font>
      <b/>
      <sz val="12"/>
      <color theme="1"/>
      <name val="Calibri"/>
      <family val="2"/>
      <scheme val="minor"/>
    </font>
    <font>
      <b/>
      <sz val="10"/>
      <color theme="1"/>
      <name val="Arial"/>
      <family val="2"/>
    </font>
    <font>
      <sz val="10"/>
      <color theme="1"/>
      <name val="Arial"/>
      <family val="2"/>
    </font>
    <font>
      <b/>
      <sz val="10"/>
      <name val="Arial"/>
      <family val="2"/>
    </font>
    <font>
      <b/>
      <sz val="10"/>
      <color rgb="FF000000"/>
      <name val="Arial"/>
      <family val="2"/>
    </font>
    <font>
      <sz val="10"/>
      <color theme="1"/>
      <name val="Calibri"/>
      <family val="2"/>
      <scheme val="minor"/>
    </font>
    <font>
      <b/>
      <sz val="11"/>
      <color theme="1"/>
      <name val="Calibri"/>
      <family val="2"/>
      <scheme val="minor"/>
    </font>
    <font>
      <sz val="16"/>
      <color rgb="FF000000"/>
      <name val="Arial"/>
      <family val="2"/>
    </font>
    <font>
      <b/>
      <sz val="16"/>
      <color theme="1"/>
      <name val="Calibri"/>
      <family val="2"/>
      <scheme val="minor"/>
    </font>
    <font>
      <sz val="16"/>
      <color theme="1"/>
      <name val="Calibri"/>
      <family val="2"/>
      <scheme val="minor"/>
    </font>
    <font>
      <b/>
      <sz val="16"/>
      <color theme="1"/>
      <name val="Arial"/>
      <family val="2"/>
    </font>
    <font>
      <b/>
      <sz val="16"/>
      <name val="Arial"/>
      <family val="2"/>
    </font>
    <font>
      <sz val="16"/>
      <name val="Arial"/>
      <family val="2"/>
    </font>
    <font>
      <sz val="18"/>
      <color theme="1"/>
      <name val="Calibri"/>
      <family val="2"/>
      <scheme val="minor"/>
    </font>
    <font>
      <b/>
      <sz val="8"/>
      <color theme="1"/>
      <name val="Arial"/>
      <family val="2"/>
    </font>
    <font>
      <b/>
      <sz val="12"/>
      <color theme="1"/>
      <name val="Arial"/>
      <family val="2"/>
    </font>
    <font>
      <sz val="12"/>
      <color theme="1"/>
      <name val="Arial"/>
      <family val="2"/>
    </font>
    <font>
      <sz val="8"/>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8"/>
      <color theme="1"/>
      <name val="Arial"/>
      <family val="2"/>
    </font>
    <font>
      <sz val="8"/>
      <name val="Arial"/>
      <family val="2"/>
    </font>
    <font>
      <b/>
      <sz val="8"/>
      <name val="Arial"/>
      <family val="2"/>
    </font>
    <font>
      <b/>
      <sz val="12"/>
      <name val="Arial"/>
      <family val="2"/>
    </font>
    <font>
      <sz val="12"/>
      <name val="Arial"/>
      <family val="2"/>
    </font>
    <font>
      <sz val="12"/>
      <color rgb="FF000000"/>
      <name val="Arial"/>
      <family val="2"/>
    </font>
    <font>
      <sz val="10"/>
      <color rgb="FF000000"/>
      <name val="Arial"/>
      <family val="2"/>
    </font>
    <font>
      <sz val="10"/>
      <color rgb="FFFF0000"/>
      <name val="Arial"/>
      <family val="2"/>
    </font>
    <font>
      <sz val="11"/>
      <name val="Arial"/>
      <family val="2"/>
    </font>
    <font>
      <b/>
      <sz val="12"/>
      <color rgb="FF000000"/>
      <name val="Arial"/>
      <family val="2"/>
    </font>
  </fonts>
  <fills count="5">
    <fill>
      <patternFill patternType="none"/>
    </fill>
    <fill>
      <patternFill patternType="gray125"/>
    </fill>
    <fill>
      <patternFill patternType="solid">
        <fgColor theme="9" tint="0.39997558519241921"/>
        <bgColor indexed="64"/>
      </patternFill>
    </fill>
    <fill>
      <patternFill patternType="solid">
        <fgColor theme="4" tint="0.39997558519241921"/>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indexed="64"/>
      </left>
      <right style="medium">
        <color indexed="64"/>
      </right>
      <top/>
      <bottom/>
      <diagonal/>
    </border>
    <border>
      <left style="medium">
        <color auto="1"/>
      </left>
      <right/>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diagonal/>
    </border>
    <border>
      <left style="thin">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auto="1"/>
      </left>
      <right style="medium">
        <color auto="1"/>
      </right>
      <top style="thin">
        <color indexed="64"/>
      </top>
      <bottom style="medium">
        <color auto="1"/>
      </bottom>
      <diagonal/>
    </border>
  </borders>
  <cellStyleXfs count="8">
    <xf numFmtId="0" fontId="0" fillId="0" borderId="0"/>
    <xf numFmtId="0" fontId="1" fillId="0" borderId="0"/>
    <xf numFmtId="43"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cellStyleXfs>
  <cellXfs count="241">
    <xf numFmtId="0" fontId="0" fillId="0" borderId="0" xfId="0"/>
    <xf numFmtId="0" fontId="4" fillId="0" borderId="0" xfId="0" applyFont="1" applyBorder="1" applyAlignment="1">
      <alignment vertical="top"/>
    </xf>
    <xf numFmtId="0" fontId="5" fillId="0" borderId="1" xfId="0" applyFont="1" applyBorder="1" applyAlignment="1">
      <alignment horizontal="center" vertical="center" wrapText="1"/>
    </xf>
    <xf numFmtId="0" fontId="0" fillId="0" borderId="0" xfId="0" applyFont="1" applyAlignment="1">
      <alignment vertical="center"/>
    </xf>
    <xf numFmtId="0" fontId="6" fillId="0" borderId="0" xfId="0" applyFont="1" applyAlignment="1">
      <alignment vertical="center"/>
    </xf>
    <xf numFmtId="0" fontId="7" fillId="0" borderId="4" xfId="0" applyFont="1" applyBorder="1" applyAlignment="1">
      <alignment horizontal="center" vertical="center"/>
    </xf>
    <xf numFmtId="0" fontId="7" fillId="0" borderId="3" xfId="0" applyFont="1" applyBorder="1" applyAlignment="1">
      <alignment horizontal="left" vertical="center"/>
    </xf>
    <xf numFmtId="0" fontId="8" fillId="0" borderId="3"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left" vertical="center"/>
    </xf>
    <xf numFmtId="0" fontId="9" fillId="0" borderId="0" xfId="0" applyFont="1" applyAlignment="1">
      <alignment horizontal="center" vertical="center"/>
    </xf>
    <xf numFmtId="0" fontId="7" fillId="0" borderId="0" xfId="0" applyFont="1" applyBorder="1" applyAlignment="1">
      <alignment vertical="top"/>
    </xf>
    <xf numFmtId="0" fontId="8" fillId="0" borderId="0" xfId="0" applyFont="1" applyBorder="1" applyAlignment="1">
      <alignment horizontal="left" vertical="top"/>
    </xf>
    <xf numFmtId="0" fontId="6" fillId="0" borderId="0" xfId="0" applyFont="1"/>
    <xf numFmtId="0" fontId="11" fillId="0" borderId="0" xfId="0" applyFont="1" applyAlignment="1">
      <alignment wrapText="1"/>
    </xf>
    <xf numFmtId="0" fontId="10" fillId="0" borderId="1" xfId="0" applyFont="1" applyBorder="1" applyAlignment="1">
      <alignment vertical="center" wrapText="1"/>
    </xf>
    <xf numFmtId="0" fontId="11" fillId="0" borderId="0" xfId="0" applyFont="1" applyAlignment="1">
      <alignment horizontal="justify" vertical="center"/>
    </xf>
    <xf numFmtId="0" fontId="11" fillId="0" borderId="0" xfId="0" applyFont="1"/>
    <xf numFmtId="0" fontId="10" fillId="0" borderId="1" xfId="0" applyFont="1" applyBorder="1" applyAlignment="1">
      <alignment horizontal="justify" vertical="center"/>
    </xf>
    <xf numFmtId="0" fontId="11" fillId="0" borderId="1" xfId="0" applyFont="1" applyBorder="1" applyAlignment="1">
      <alignment horizontal="justify" vertical="center" wrapText="1"/>
    </xf>
    <xf numFmtId="0" fontId="11" fillId="0" borderId="1" xfId="0" applyFont="1" applyBorder="1" applyAlignment="1">
      <alignment horizontal="justify" vertical="center"/>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 fillId="0" borderId="1" xfId="0" applyFont="1" applyBorder="1" applyAlignment="1">
      <alignment horizontal="justify" vertical="top" wrapText="1"/>
    </xf>
    <xf numFmtId="0" fontId="1" fillId="0" borderId="1" xfId="0" applyFont="1" applyBorder="1" applyAlignment="1">
      <alignment horizontal="center" vertical="center" wrapText="1"/>
    </xf>
    <xf numFmtId="0" fontId="10" fillId="0" borderId="1" xfId="0" applyFont="1" applyBorder="1" applyAlignment="1">
      <alignment wrapText="1"/>
    </xf>
    <xf numFmtId="0" fontId="10" fillId="0" borderId="1" xfId="0" applyFont="1" applyBorder="1" applyAlignment="1">
      <alignment horizontal="center" wrapText="1"/>
    </xf>
    <xf numFmtId="0" fontId="11" fillId="0" borderId="1" xfId="0" applyFont="1" applyBorder="1" applyAlignment="1">
      <alignment horizontal="justify" vertical="top" wrapText="1"/>
    </xf>
    <xf numFmtId="0" fontId="11" fillId="0" borderId="1" xfId="0" applyFont="1" applyBorder="1" applyAlignment="1">
      <alignment horizontal="center" vertical="center" wrapText="1"/>
    </xf>
    <xf numFmtId="0" fontId="11" fillId="0" borderId="1" xfId="0" applyFont="1" applyFill="1" applyBorder="1" applyAlignment="1">
      <alignment wrapText="1"/>
    </xf>
    <xf numFmtId="0" fontId="10" fillId="0" borderId="1" xfId="0" applyFont="1" applyFill="1" applyBorder="1" applyAlignment="1">
      <alignment horizontal="center" wrapText="1"/>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1" fillId="0" borderId="1" xfId="0" applyFont="1" applyBorder="1" applyAlignment="1">
      <alignment wrapText="1"/>
    </xf>
    <xf numFmtId="0" fontId="12"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left" wrapText="1"/>
    </xf>
    <xf numFmtId="0" fontId="14" fillId="0" borderId="0" xfId="0" applyFont="1" applyAlignment="1">
      <alignment wrapText="1"/>
    </xf>
    <xf numFmtId="0" fontId="16" fillId="0" borderId="0" xfId="0" applyFont="1" applyAlignment="1">
      <alignment vertical="center"/>
    </xf>
    <xf numFmtId="0" fontId="18" fillId="0" borderId="0" xfId="0" applyFont="1" applyAlignment="1">
      <alignment vertical="center"/>
    </xf>
    <xf numFmtId="0" fontId="21" fillId="0" borderId="1" xfId="0" applyFont="1" applyBorder="1" applyAlignment="1">
      <alignment horizontal="center" vertical="center" wrapText="1"/>
    </xf>
    <xf numFmtId="0" fontId="21" fillId="0" borderId="11" xfId="0" applyFont="1" applyBorder="1" applyAlignment="1">
      <alignment horizontal="center" vertical="center" wrapText="1"/>
    </xf>
    <xf numFmtId="0" fontId="18" fillId="0" borderId="0" xfId="0" applyFont="1" applyAlignment="1">
      <alignment vertical="center" wrapText="1"/>
    </xf>
    <xf numFmtId="0" fontId="21" fillId="0" borderId="0" xfId="0" applyFont="1" applyAlignment="1">
      <alignment vertical="center"/>
    </xf>
    <xf numFmtId="0" fontId="21"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xf numFmtId="0" fontId="25" fillId="0" borderId="1" xfId="0" applyFont="1" applyBorder="1" applyAlignment="1">
      <alignment horizontal="justify" vertical="center"/>
    </xf>
    <xf numFmtId="8" fontId="25" fillId="0" borderId="1" xfId="0" applyNumberFormat="1" applyFont="1" applyBorder="1" applyAlignment="1">
      <alignment horizontal="right" vertical="center"/>
    </xf>
    <xf numFmtId="8" fontId="25" fillId="0" borderId="1" xfId="0" applyNumberFormat="1" applyFont="1" applyBorder="1" applyAlignment="1">
      <alignment horizontal="justify" vertical="center"/>
    </xf>
    <xf numFmtId="0" fontId="25" fillId="0" borderId="1" xfId="0" applyFont="1" applyBorder="1" applyAlignment="1">
      <alignment horizontal="justify" vertical="center" wrapText="1"/>
    </xf>
    <xf numFmtId="0" fontId="25" fillId="0" borderId="1" xfId="0" applyFont="1" applyBorder="1" applyAlignment="1">
      <alignment horizontal="right" vertical="center"/>
    </xf>
    <xf numFmtId="0" fontId="0" fillId="4" borderId="0" xfId="0" applyFill="1"/>
    <xf numFmtId="0" fontId="0" fillId="4" borderId="0" xfId="0" applyFill="1" applyAlignment="1">
      <alignment horizontal="center"/>
    </xf>
    <xf numFmtId="0" fontId="15" fillId="4" borderId="0" xfId="0" applyFont="1" applyFill="1"/>
    <xf numFmtId="0" fontId="0" fillId="4" borderId="0" xfId="0" applyFill="1" applyAlignment="1">
      <alignment horizontal="justify" vertical="justify"/>
    </xf>
    <xf numFmtId="0" fontId="9" fillId="4" borderId="5" xfId="0" applyFont="1" applyFill="1" applyBorder="1" applyAlignment="1">
      <alignment horizontal="center" vertical="center"/>
    </xf>
    <xf numFmtId="0" fontId="9" fillId="4" borderId="1" xfId="0" applyFont="1" applyFill="1" applyBorder="1" applyAlignment="1">
      <alignment vertical="center"/>
    </xf>
    <xf numFmtId="0" fontId="6" fillId="4" borderId="1" xfId="0" applyFont="1" applyFill="1" applyBorder="1" applyAlignment="1">
      <alignment horizontal="center" vertical="center"/>
    </xf>
    <xf numFmtId="0" fontId="6" fillId="4" borderId="10" xfId="0" applyFont="1" applyFill="1" applyBorder="1" applyAlignment="1">
      <alignment horizontal="center" vertical="center"/>
    </xf>
    <xf numFmtId="41" fontId="0" fillId="4" borderId="0" xfId="5" applyFont="1" applyFill="1" applyAlignment="1">
      <alignment vertical="center"/>
    </xf>
    <xf numFmtId="0" fontId="9" fillId="4" borderId="1" xfId="0" applyFont="1" applyFill="1" applyBorder="1" applyAlignment="1">
      <alignment horizontal="justify" vertical="center" wrapText="1"/>
    </xf>
    <xf numFmtId="0" fontId="0" fillId="4" borderId="8" xfId="0" applyFill="1" applyBorder="1"/>
    <xf numFmtId="0" fontId="9" fillId="4" borderId="13" xfId="0" applyFont="1" applyFill="1" applyBorder="1" applyAlignment="1">
      <alignment horizontal="justify" vertical="center" wrapText="1"/>
    </xf>
    <xf numFmtId="0" fontId="6" fillId="4" borderId="11" xfId="0" applyFont="1" applyFill="1" applyBorder="1" applyAlignment="1">
      <alignment horizontal="center" vertical="center"/>
    </xf>
    <xf numFmtId="0" fontId="0" fillId="4" borderId="7" xfId="0" applyFill="1" applyBorder="1"/>
    <xf numFmtId="0" fontId="6" fillId="4" borderId="16" xfId="0" applyFont="1" applyFill="1" applyBorder="1" applyAlignment="1">
      <alignment horizontal="center" vertical="center"/>
    </xf>
    <xf numFmtId="0" fontId="26" fillId="4" borderId="0" xfId="0" applyFont="1" applyFill="1" applyAlignment="1">
      <alignment horizontal="justify" vertical="center" wrapText="1"/>
    </xf>
    <xf numFmtId="0" fontId="26" fillId="4" borderId="0" xfId="0" applyFont="1" applyFill="1" applyAlignment="1">
      <alignment vertical="center"/>
    </xf>
    <xf numFmtId="0" fontId="26" fillId="4" borderId="16" xfId="0" applyFont="1" applyFill="1" applyBorder="1" applyAlignment="1">
      <alignment vertical="center"/>
    </xf>
    <xf numFmtId="0" fontId="27" fillId="4" borderId="0" xfId="0" applyFont="1" applyFill="1"/>
    <xf numFmtId="0" fontId="27" fillId="4" borderId="0" xfId="0" applyFont="1" applyFill="1" applyAlignment="1">
      <alignment horizontal="center"/>
    </xf>
    <xf numFmtId="168" fontId="27" fillId="4" borderId="0" xfId="7" applyNumberFormat="1" applyFont="1" applyFill="1" applyBorder="1"/>
    <xf numFmtId="169" fontId="27" fillId="4" borderId="0" xfId="3" applyNumberFormat="1" applyFont="1" applyFill="1" applyBorder="1"/>
    <xf numFmtId="167" fontId="28" fillId="4" borderId="0" xfId="7" applyFont="1" applyFill="1" applyBorder="1" applyAlignment="1">
      <alignment horizontal="center"/>
    </xf>
    <xf numFmtId="9" fontId="0" fillId="4" borderId="0" xfId="6" applyFont="1" applyFill="1"/>
    <xf numFmtId="0" fontId="28" fillId="4" borderId="0" xfId="0" applyFont="1" applyFill="1" applyAlignment="1">
      <alignment horizontal="center" vertical="justify" wrapText="1"/>
    </xf>
    <xf numFmtId="0" fontId="28" fillId="4" borderId="20" xfId="0" applyFont="1" applyFill="1" applyBorder="1" applyAlignment="1">
      <alignment horizontal="center" vertical="center" wrapText="1"/>
    </xf>
    <xf numFmtId="0" fontId="28" fillId="4" borderId="21" xfId="0" applyFont="1" applyFill="1" applyBorder="1" applyAlignment="1">
      <alignment horizontal="center"/>
    </xf>
    <xf numFmtId="0" fontId="28" fillId="4" borderId="22" xfId="0" applyFont="1" applyFill="1" applyBorder="1" applyAlignment="1">
      <alignment horizontal="center" vertical="justify" wrapText="1"/>
    </xf>
    <xf numFmtId="0" fontId="27" fillId="4" borderId="21" xfId="0" applyFont="1" applyFill="1" applyBorder="1"/>
    <xf numFmtId="0" fontId="27" fillId="4" borderId="17" xfId="0" applyFont="1" applyFill="1" applyBorder="1" applyAlignment="1">
      <alignment horizontal="center"/>
    </xf>
    <xf numFmtId="168" fontId="27" fillId="4" borderId="17" xfId="7" applyNumberFormat="1" applyFont="1" applyFill="1" applyBorder="1"/>
    <xf numFmtId="39" fontId="27" fillId="4" borderId="0" xfId="7" applyNumberFormat="1" applyFont="1" applyFill="1" applyBorder="1"/>
    <xf numFmtId="167" fontId="28" fillId="4" borderId="22" xfId="7" applyFont="1" applyFill="1" applyBorder="1" applyAlignment="1">
      <alignment horizontal="center"/>
    </xf>
    <xf numFmtId="167" fontId="27" fillId="4" borderId="0" xfId="7" applyFont="1" applyFill="1" applyBorder="1"/>
    <xf numFmtId="170" fontId="27" fillId="4" borderId="0" xfId="6" applyNumberFormat="1" applyFont="1" applyFill="1" applyBorder="1"/>
    <xf numFmtId="9" fontId="27" fillId="4" borderId="0" xfId="6" applyFont="1" applyFill="1" applyBorder="1"/>
    <xf numFmtId="168" fontId="27" fillId="4" borderId="0" xfId="7" applyNumberFormat="1" applyFont="1" applyFill="1" applyBorder="1" applyAlignment="1">
      <alignment horizontal="right"/>
    </xf>
    <xf numFmtId="168" fontId="27" fillId="4" borderId="0" xfId="6" applyNumberFormat="1" applyFont="1" applyFill="1" applyBorder="1"/>
    <xf numFmtId="171" fontId="27" fillId="4" borderId="0" xfId="6" applyNumberFormat="1" applyFont="1" applyFill="1" applyBorder="1"/>
    <xf numFmtId="0" fontId="27" fillId="4" borderId="23" xfId="0" applyFont="1" applyFill="1" applyBorder="1"/>
    <xf numFmtId="0" fontId="27" fillId="4" borderId="17" xfId="0" applyFont="1" applyFill="1" applyBorder="1"/>
    <xf numFmtId="0" fontId="27" fillId="4" borderId="24" xfId="0" applyFont="1" applyFill="1" applyBorder="1"/>
    <xf numFmtId="0" fontId="28" fillId="4" borderId="0" xfId="0" applyFont="1" applyFill="1" applyAlignment="1">
      <alignment horizontal="center"/>
    </xf>
    <xf numFmtId="2" fontId="27" fillId="4" borderId="0" xfId="6" applyNumberFormat="1" applyFont="1" applyFill="1" applyBorder="1"/>
    <xf numFmtId="0" fontId="24" fillId="4" borderId="0" xfId="0" applyFont="1" applyFill="1" applyAlignment="1">
      <alignment horizontal="left"/>
    </xf>
    <xf numFmtId="0" fontId="29" fillId="4" borderId="0" xfId="0" applyFont="1" applyFill="1"/>
    <xf numFmtId="0" fontId="14" fillId="4" borderId="0" xfId="0" applyFont="1" applyFill="1"/>
    <xf numFmtId="0" fontId="28" fillId="4" borderId="26" xfId="0" applyFont="1" applyFill="1" applyBorder="1" applyAlignment="1">
      <alignment horizontal="center" vertical="center"/>
    </xf>
    <xf numFmtId="0" fontId="28" fillId="4" borderId="0" xfId="0" applyFont="1" applyFill="1" applyAlignment="1">
      <alignment horizontal="center" vertical="center"/>
    </xf>
    <xf numFmtId="0" fontId="28" fillId="4" borderId="27" xfId="0" applyFont="1" applyFill="1" applyBorder="1" applyAlignment="1">
      <alignment horizontal="center" vertical="center" wrapText="1"/>
    </xf>
    <xf numFmtId="0" fontId="28" fillId="4" borderId="0" xfId="0" applyFont="1" applyFill="1" applyAlignment="1">
      <alignment horizontal="center" vertical="center" wrapText="1"/>
    </xf>
    <xf numFmtId="0" fontId="28" fillId="4" borderId="25" xfId="0" applyFont="1" applyFill="1" applyBorder="1"/>
    <xf numFmtId="0" fontId="28" fillId="4" borderId="25" xfId="0" applyFont="1" applyFill="1" applyBorder="1" applyAlignment="1">
      <alignment horizontal="center"/>
    </xf>
    <xf numFmtId="172" fontId="27" fillId="4" borderId="27" xfId="0" applyNumberFormat="1" applyFont="1" applyFill="1" applyBorder="1" applyAlignment="1">
      <alignment horizontal="right" vertical="center"/>
    </xf>
    <xf numFmtId="172" fontId="27" fillId="4" borderId="0" xfId="0" applyNumberFormat="1" applyFont="1" applyFill="1" applyAlignment="1">
      <alignment horizontal="center" vertical="center"/>
    </xf>
    <xf numFmtId="9" fontId="27" fillId="4" borderId="27" xfId="6" applyFont="1" applyFill="1" applyBorder="1" applyAlignment="1">
      <alignment horizontal="right" vertical="center"/>
    </xf>
    <xf numFmtId="168" fontId="27" fillId="4" borderId="27" xfId="7" applyNumberFormat="1" applyFont="1" applyFill="1" applyBorder="1" applyAlignment="1">
      <alignment horizontal="right" vertical="center"/>
    </xf>
    <xf numFmtId="167" fontId="27" fillId="4" borderId="27" xfId="6" applyNumberFormat="1" applyFont="1" applyFill="1" applyBorder="1" applyAlignment="1">
      <alignment horizontal="right" vertical="center"/>
    </xf>
    <xf numFmtId="0" fontId="28" fillId="4" borderId="25" xfId="0" applyFont="1" applyFill="1" applyBorder="1" applyAlignment="1">
      <alignment horizontal="justify" vertical="center" wrapText="1"/>
    </xf>
    <xf numFmtId="9" fontId="27" fillId="4" borderId="28" xfId="6" applyFont="1" applyFill="1" applyBorder="1" applyAlignment="1">
      <alignment horizontal="right" vertical="center"/>
    </xf>
    <xf numFmtId="0" fontId="15" fillId="4" borderId="29" xfId="0" applyFont="1" applyFill="1" applyBorder="1" applyAlignment="1">
      <alignment horizontal="center"/>
    </xf>
    <xf numFmtId="0" fontId="0" fillId="4" borderId="0" xfId="0" applyFill="1" applyAlignment="1">
      <alignment vertical="top"/>
    </xf>
    <xf numFmtId="0" fontId="10" fillId="4" borderId="0" xfId="0" applyFont="1" applyFill="1" applyAlignment="1">
      <alignment horizontal="justify" vertical="center" wrapText="1"/>
    </xf>
    <xf numFmtId="0" fontId="23" fillId="4" borderId="0" xfId="0" applyFont="1" applyFill="1"/>
    <xf numFmtId="0" fontId="30" fillId="4" borderId="0" xfId="0" applyFont="1" applyFill="1"/>
    <xf numFmtId="0" fontId="10" fillId="4" borderId="20" xfId="0" applyFont="1" applyFill="1" applyBorder="1" applyAlignment="1">
      <alignment horizontal="center" vertical="center"/>
    </xf>
    <xf numFmtId="0" fontId="10" fillId="4" borderId="20" xfId="0" applyFont="1" applyFill="1" applyBorder="1" applyAlignment="1">
      <alignment horizontal="center" vertical="center" wrapText="1"/>
    </xf>
    <xf numFmtId="0" fontId="11" fillId="4" borderId="26" xfId="0" applyFont="1" applyFill="1" applyBorder="1" applyAlignment="1">
      <alignment horizontal="center"/>
    </xf>
    <xf numFmtId="0" fontId="11" fillId="4" borderId="26" xfId="0" applyFont="1" applyFill="1" applyBorder="1" applyAlignment="1">
      <alignment horizontal="center" vertical="center"/>
    </xf>
    <xf numFmtId="0" fontId="10" fillId="4" borderId="31" xfId="0" applyFont="1" applyFill="1" applyBorder="1" applyAlignment="1">
      <alignment horizontal="justify" vertical="justify" wrapText="1"/>
    </xf>
    <xf numFmtId="170" fontId="12" fillId="4" borderId="31" xfId="6" applyNumberFormat="1" applyFont="1" applyFill="1" applyBorder="1" applyAlignment="1">
      <alignment horizontal="center" vertical="justify"/>
    </xf>
    <xf numFmtId="0" fontId="30" fillId="4" borderId="32" xfId="0" applyFont="1" applyFill="1" applyBorder="1" applyAlignment="1">
      <alignment horizontal="left" vertical="center" wrapText="1"/>
    </xf>
    <xf numFmtId="0" fontId="31" fillId="4" borderId="32" xfId="0" applyFont="1" applyFill="1" applyBorder="1" applyAlignment="1">
      <alignment horizontal="left" vertical="center" wrapText="1"/>
    </xf>
    <xf numFmtId="0" fontId="11" fillId="4" borderId="0" xfId="0" applyFont="1" applyFill="1" applyAlignment="1">
      <alignment horizontal="left" vertical="center" wrapText="1"/>
    </xf>
    <xf numFmtId="0" fontId="1" fillId="4" borderId="0" xfId="0" applyFont="1" applyFill="1" applyAlignment="1">
      <alignment horizontal="justify" vertical="center" wrapText="1"/>
    </xf>
    <xf numFmtId="0" fontId="11" fillId="4" borderId="0" xfId="0" applyFont="1" applyFill="1"/>
    <xf numFmtId="0" fontId="11" fillId="4" borderId="0" xfId="0" applyFont="1" applyFill="1" applyAlignment="1">
      <alignment horizontal="center"/>
    </xf>
    <xf numFmtId="0" fontId="11" fillId="4" borderId="0" xfId="0" applyFont="1" applyFill="1" applyAlignment="1">
      <alignment vertical="center" wrapText="1"/>
    </xf>
    <xf numFmtId="0" fontId="11" fillId="4" borderId="0" xfId="0" applyFont="1" applyFill="1" applyAlignment="1">
      <alignment horizontal="center" vertical="center"/>
    </xf>
    <xf numFmtId="0" fontId="11" fillId="4" borderId="0" xfId="0" applyFont="1" applyFill="1" applyAlignment="1">
      <alignment wrapText="1"/>
    </xf>
    <xf numFmtId="0" fontId="10" fillId="4" borderId="0" xfId="0" applyFont="1" applyFill="1" applyAlignment="1">
      <alignment horizontal="center" vertical="center"/>
    </xf>
    <xf numFmtId="0" fontId="10" fillId="4" borderId="0" xfId="0" applyFont="1" applyFill="1" applyAlignment="1">
      <alignment horizontal="center" vertical="center" wrapText="1"/>
    </xf>
    <xf numFmtId="0" fontId="10" fillId="4" borderId="0" xfId="0" applyFont="1" applyFill="1" applyAlignment="1">
      <alignment horizontal="justify" vertical="justify" wrapText="1"/>
    </xf>
    <xf numFmtId="170" fontId="12" fillId="4" borderId="0" xfId="6" applyNumberFormat="1" applyFont="1" applyFill="1" applyBorder="1" applyAlignment="1">
      <alignment horizontal="center" vertical="justify"/>
    </xf>
    <xf numFmtId="0" fontId="11" fillId="4" borderId="0" xfId="0" applyFont="1" applyFill="1" applyAlignment="1">
      <alignment vertical="justify"/>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10" fillId="2" borderId="1" xfId="1" applyFont="1" applyFill="1" applyBorder="1" applyAlignment="1">
      <alignment vertical="center" wrapText="1"/>
    </xf>
    <xf numFmtId="0" fontId="10" fillId="2" borderId="1" xfId="0" applyFont="1" applyFill="1" applyBorder="1" applyAlignment="1">
      <alignment vertical="center"/>
    </xf>
    <xf numFmtId="0" fontId="10" fillId="0" borderId="1" xfId="1" applyFont="1" applyBorder="1" applyAlignment="1">
      <alignment vertical="center" wrapText="1"/>
    </xf>
    <xf numFmtId="0" fontId="11" fillId="0" borderId="1" xfId="0" applyFont="1" applyBorder="1" applyAlignment="1">
      <alignment vertical="center" wrapText="1"/>
    </xf>
    <xf numFmtId="0" fontId="1" fillId="0" borderId="1" xfId="0" applyFont="1" applyBorder="1" applyAlignment="1">
      <alignment vertical="center" wrapText="1"/>
    </xf>
    <xf numFmtId="17" fontId="1" fillId="0" borderId="1" xfId="0" applyNumberFormat="1" applyFont="1" applyBorder="1" applyAlignment="1">
      <alignment horizontal="center" vertical="center" wrapText="1"/>
    </xf>
    <xf numFmtId="164" fontId="1" fillId="0" borderId="1" xfId="3" applyFont="1" applyBorder="1" applyAlignment="1">
      <alignment horizontal="center" vertical="center" wrapText="1"/>
    </xf>
    <xf numFmtId="0" fontId="1" fillId="0" borderId="1" xfId="0" applyFont="1" applyBorder="1" applyAlignment="1">
      <alignment horizontal="left" vertical="center" wrapText="1"/>
    </xf>
    <xf numFmtId="166" fontId="1" fillId="0" borderId="1" xfId="3" applyNumberFormat="1" applyFont="1" applyBorder="1" applyAlignment="1">
      <alignment horizontal="center" vertical="center" wrapText="1"/>
    </xf>
    <xf numFmtId="0" fontId="1" fillId="0" borderId="11" xfId="0" applyFont="1" applyBorder="1" applyAlignment="1">
      <alignment horizontal="center" vertical="center" wrapText="1"/>
    </xf>
    <xf numFmtId="0" fontId="36" fillId="0" borderId="0" xfId="0" applyFont="1" applyAlignment="1">
      <alignment horizontal="justify" vertical="center"/>
    </xf>
    <xf numFmtId="0" fontId="37" fillId="0" borderId="0" xfId="0" applyFont="1" applyAlignment="1">
      <alignment horizontal="center" vertical="center" wrapText="1"/>
    </xf>
    <xf numFmtId="0" fontId="1" fillId="0" borderId="0" xfId="0" applyFont="1" applyAlignment="1">
      <alignment horizontal="center" vertical="center" wrapText="1"/>
    </xf>
    <xf numFmtId="164" fontId="37" fillId="0" borderId="0" xfId="0" applyNumberFormat="1" applyFont="1" applyAlignment="1">
      <alignment horizontal="center" vertical="center" wrapText="1"/>
    </xf>
    <xf numFmtId="0" fontId="1"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 fillId="0" borderId="0" xfId="1" applyFont="1" applyAlignment="1">
      <alignment horizontal="left" vertical="center" wrapText="1"/>
    </xf>
    <xf numFmtId="0" fontId="12" fillId="0" borderId="0" xfId="1" applyFont="1" applyAlignment="1">
      <alignment vertical="center" wrapText="1"/>
    </xf>
    <xf numFmtId="165" fontId="12" fillId="0" borderId="0" xfId="4" applyFont="1" applyBorder="1" applyAlignment="1">
      <alignment vertical="center" wrapText="1"/>
    </xf>
    <xf numFmtId="0" fontId="18" fillId="0" borderId="0" xfId="0" applyFont="1" applyBorder="1" applyAlignment="1">
      <alignment vertical="center" wrapText="1"/>
    </xf>
    <xf numFmtId="0" fontId="39" fillId="3" borderId="1" xfId="0" applyFont="1" applyFill="1" applyBorder="1" applyAlignment="1">
      <alignment horizontal="center" vertical="center" wrapText="1"/>
    </xf>
    <xf numFmtId="0" fontId="35" fillId="0" borderId="1" xfId="0" applyFont="1" applyBorder="1" applyAlignment="1">
      <alignment horizontal="center" vertical="center"/>
    </xf>
    <xf numFmtId="0" fontId="25" fillId="0" borderId="1" xfId="0" applyFont="1" applyBorder="1" applyAlignment="1">
      <alignment horizontal="center" vertical="center"/>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0" xfId="0" applyFont="1" applyAlignment="1">
      <alignment horizontal="center" vertical="center"/>
    </xf>
    <xf numFmtId="0" fontId="34" fillId="0" borderId="0" xfId="1" applyFont="1" applyAlignment="1">
      <alignment horizontal="center" vertical="center" wrapText="1"/>
    </xf>
    <xf numFmtId="0" fontId="25" fillId="0" borderId="1" xfId="0" applyFont="1" applyBorder="1" applyAlignment="1">
      <alignment horizontal="justify" vertical="justify" wrapText="1"/>
    </xf>
    <xf numFmtId="0" fontId="25" fillId="0" borderId="11" xfId="0" applyFont="1" applyBorder="1" applyAlignment="1">
      <alignment horizontal="justify" vertical="justify" wrapText="1"/>
    </xf>
    <xf numFmtId="0" fontId="34" fillId="0" borderId="1" xfId="1" applyFont="1" applyBorder="1" applyAlignment="1">
      <alignment horizontal="justify" vertical="justify" wrapText="1"/>
    </xf>
    <xf numFmtId="0" fontId="25" fillId="0" borderId="1" xfId="0" applyFont="1" applyBorder="1"/>
    <xf numFmtId="0" fontId="25" fillId="0" borderId="1" xfId="0" applyFont="1" applyBorder="1" applyAlignment="1">
      <alignment vertical="top"/>
    </xf>
    <xf numFmtId="0" fontId="24" fillId="0" borderId="1" xfId="0" applyFont="1" applyBorder="1" applyAlignment="1">
      <alignment horizontal="center" vertical="center"/>
    </xf>
    <xf numFmtId="0" fontId="24" fillId="0" borderId="1" xfId="0" applyFont="1" applyBorder="1" applyAlignment="1">
      <alignment horizontal="justify" vertical="center"/>
    </xf>
    <xf numFmtId="0" fontId="25" fillId="0" borderId="0" xfId="0" applyFont="1" applyAlignment="1">
      <alignment horizontal="center" vertical="center" wrapText="1"/>
    </xf>
    <xf numFmtId="0" fontId="25" fillId="0" borderId="0" xfId="0" applyFont="1"/>
    <xf numFmtId="0" fontId="25" fillId="0" borderId="0" xfId="0" applyFont="1" applyAlignment="1">
      <alignment vertical="center" wrapText="1"/>
    </xf>
    <xf numFmtId="0" fontId="39" fillId="0" borderId="1" xfId="0" applyFont="1" applyFill="1" applyBorder="1" applyAlignment="1">
      <alignment horizontal="center" vertical="center" wrapText="1"/>
    </xf>
    <xf numFmtId="0" fontId="22" fillId="0" borderId="0" xfId="0" applyFont="1" applyFill="1"/>
    <xf numFmtId="0" fontId="10" fillId="4" borderId="17" xfId="0" applyFont="1" applyFill="1" applyBorder="1" applyAlignment="1">
      <alignment horizontal="center" vertical="center"/>
    </xf>
    <xf numFmtId="0" fontId="10" fillId="4" borderId="18" xfId="0" applyFont="1" applyFill="1" applyBorder="1" applyAlignment="1">
      <alignment horizontal="justify" vertical="center" wrapText="1"/>
    </xf>
    <xf numFmtId="0" fontId="10" fillId="4" borderId="30" xfId="0" applyFont="1" applyFill="1" applyBorder="1" applyAlignment="1">
      <alignment horizontal="justify"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0" borderId="1" xfId="0" applyFont="1" applyBorder="1" applyAlignment="1">
      <alignment vertical="center" wrapText="1"/>
    </xf>
    <xf numFmtId="0" fontId="12" fillId="0" borderId="0" xfId="1" applyFont="1" applyBorder="1" applyAlignment="1">
      <alignment horizontal="left" wrapText="1"/>
    </xf>
    <xf numFmtId="0" fontId="8" fillId="0" borderId="0" xfId="0" applyFont="1" applyBorder="1" applyAlignment="1">
      <alignment horizontal="left" vertical="top"/>
    </xf>
    <xf numFmtId="0" fontId="3" fillId="0" borderId="0" xfId="0" applyFont="1" applyBorder="1" applyAlignment="1">
      <alignment horizontal="left" vertical="top"/>
    </xf>
    <xf numFmtId="0" fontId="7" fillId="0" borderId="0" xfId="1" applyFont="1" applyBorder="1" applyAlignment="1">
      <alignment horizontal="left" vertical="top"/>
    </xf>
    <xf numFmtId="0" fontId="8" fillId="0" borderId="0" xfId="1" applyFont="1" applyBorder="1" applyAlignment="1">
      <alignment horizontal="left" vertical="top"/>
    </xf>
    <xf numFmtId="0" fontId="33" fillId="0" borderId="0" xfId="1" applyFont="1" applyAlignment="1">
      <alignment horizontal="left" vertical="center" wrapText="1"/>
    </xf>
    <xf numFmtId="0" fontId="38" fillId="0" borderId="0" xfId="1" applyFont="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17" fillId="0" borderId="1" xfId="0" applyFont="1" applyBorder="1" applyAlignment="1">
      <alignment horizontal="center" vertical="center"/>
    </xf>
    <xf numFmtId="0" fontId="19" fillId="2" borderId="1" xfId="1" applyFont="1" applyFill="1" applyBorder="1" applyAlignment="1">
      <alignment horizontal="center" vertical="center" wrapText="1"/>
    </xf>
    <xf numFmtId="0" fontId="24" fillId="0" borderId="1" xfId="1" applyFont="1" applyBorder="1" applyAlignment="1">
      <alignment horizontal="center" vertical="center" wrapText="1"/>
    </xf>
    <xf numFmtId="0" fontId="20" fillId="0" borderId="1" xfId="0" applyFont="1" applyBorder="1" applyAlignment="1">
      <alignment horizontal="center" vertical="center" wrapText="1"/>
    </xf>
    <xf numFmtId="0" fontId="12" fillId="0" borderId="1" xfId="0" applyFont="1" applyBorder="1" applyAlignment="1">
      <alignment vertical="center" wrapText="1"/>
    </xf>
    <xf numFmtId="0" fontId="38" fillId="0" borderId="0" xfId="1" applyFont="1" applyAlignment="1">
      <alignment horizontal="left" vertical="center" wrapText="1"/>
    </xf>
    <xf numFmtId="0" fontId="39" fillId="0" borderId="1" xfId="0" applyFont="1" applyBorder="1" applyAlignment="1">
      <alignment horizontal="center" vertical="center" wrapText="1"/>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5" xfId="0" applyFont="1" applyBorder="1" applyAlignment="1">
      <alignment horizontal="justify" vertical="justify" wrapText="1"/>
    </xf>
    <xf numFmtId="0" fontId="25" fillId="0" borderId="9" xfId="0" applyFont="1" applyBorder="1" applyAlignment="1">
      <alignment horizontal="justify" vertical="justify" wrapText="1"/>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4" fillId="0" borderId="1" xfId="0" applyFont="1" applyBorder="1" applyAlignment="1">
      <alignment horizontal="justify" vertical="center"/>
    </xf>
    <xf numFmtId="0" fontId="25" fillId="0" borderId="1" xfId="0" applyFont="1" applyBorder="1" applyAlignment="1">
      <alignment horizontal="justify" vertical="center"/>
    </xf>
    <xf numFmtId="0" fontId="39" fillId="0" borderId="1" xfId="0" applyFont="1" applyFill="1" applyBorder="1" applyAlignment="1">
      <alignment horizontal="center"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167" fontId="9" fillId="4" borderId="0" xfId="7" applyFont="1" applyFill="1" applyBorder="1" applyAlignment="1">
      <alignment horizontal="center"/>
    </xf>
    <xf numFmtId="0" fontId="28" fillId="4" borderId="0" xfId="0" applyFont="1" applyFill="1" applyAlignment="1">
      <alignment horizontal="center" vertical="justify" wrapText="1"/>
    </xf>
    <xf numFmtId="0" fontId="0" fillId="4" borderId="0" xfId="0" applyFill="1" applyAlignment="1">
      <alignment horizontal="justify" vertical="center"/>
    </xf>
    <xf numFmtId="0" fontId="9" fillId="4" borderId="11"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0" xfId="0" applyFont="1" applyFill="1" applyAlignment="1">
      <alignment horizontal="center" vertical="center" wrapText="1"/>
    </xf>
    <xf numFmtId="9" fontId="10" fillId="4" borderId="0" xfId="0" applyNumberFormat="1" applyFont="1" applyFill="1" applyAlignment="1">
      <alignment horizontal="center" vertical="justify" wrapText="1"/>
    </xf>
    <xf numFmtId="0" fontId="10" fillId="4" borderId="0" xfId="0" applyFont="1" applyFill="1" applyAlignment="1">
      <alignment horizontal="center" vertical="justify" wrapText="1"/>
    </xf>
    <xf numFmtId="9" fontId="15" fillId="4" borderId="17" xfId="0" applyNumberFormat="1" applyFont="1" applyFill="1" applyBorder="1" applyAlignment="1">
      <alignment horizontal="center"/>
    </xf>
    <xf numFmtId="0" fontId="15" fillId="4" borderId="17" xfId="0" applyFont="1" applyFill="1" applyBorder="1" applyAlignment="1">
      <alignment horizontal="center"/>
    </xf>
    <xf numFmtId="0" fontId="10" fillId="4" borderId="0" xfId="0" applyFont="1" applyFill="1" applyAlignment="1">
      <alignment horizontal="left" vertical="justify"/>
    </xf>
    <xf numFmtId="0" fontId="28" fillId="4" borderId="25" xfId="0" applyFont="1" applyFill="1" applyBorder="1" applyAlignment="1">
      <alignment horizontal="center" vertical="center"/>
    </xf>
    <xf numFmtId="0" fontId="25" fillId="0" borderId="1" xfId="0" applyFont="1" applyBorder="1" applyAlignment="1">
      <alignment horizontal="justify"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cellXfs>
  <cellStyles count="8">
    <cellStyle name="Millares [0]" xfId="5" builtinId="6"/>
    <cellStyle name="Millares 2" xfId="2"/>
    <cellStyle name="Millares 3" xfId="7"/>
    <cellStyle name="Moneda [0] 2" xfId="4"/>
    <cellStyle name="Moneda 2" xfId="3"/>
    <cellStyle name="Normal" xfId="0" builtinId="0"/>
    <cellStyle name="Normal 3" xfId="1"/>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75524</xdr:colOff>
      <xdr:row>36</xdr:row>
      <xdr:rowOff>170571</xdr:rowOff>
    </xdr:to>
    <xdr:pic>
      <xdr:nvPicPr>
        <xdr:cNvPr id="2" name="Imagen 1">
          <a:extLst>
            <a:ext uri="{FF2B5EF4-FFF2-40B4-BE49-F238E27FC236}">
              <a16:creationId xmlns:a16="http://schemas.microsoft.com/office/drawing/2014/main" id="{A3C1803A-6766-49C9-AF60-FBB863FEBD2E}"/>
            </a:ext>
          </a:extLst>
        </xdr:cNvPr>
        <xdr:cNvPicPr>
          <a:picLocks noChangeAspect="1"/>
        </xdr:cNvPicPr>
      </xdr:nvPicPr>
      <xdr:blipFill>
        <a:blip xmlns:r="http://schemas.openxmlformats.org/officeDocument/2006/relationships" r:embed="rId1"/>
        <a:stretch>
          <a:fillRect/>
        </a:stretch>
      </xdr:blipFill>
      <xdr:spPr>
        <a:xfrm>
          <a:off x="0" y="0"/>
          <a:ext cx="5409524" cy="7028571"/>
        </a:xfrm>
        <a:prstGeom prst="rect">
          <a:avLst/>
        </a:prstGeom>
      </xdr:spPr>
    </xdr:pic>
    <xdr:clientData/>
  </xdr:twoCellAnchor>
  <xdr:twoCellAnchor editAs="oneCell">
    <xdr:from>
      <xdr:col>0</xdr:col>
      <xdr:colOff>0</xdr:colOff>
      <xdr:row>38</xdr:row>
      <xdr:rowOff>0</xdr:rowOff>
    </xdr:from>
    <xdr:to>
      <xdr:col>7</xdr:col>
      <xdr:colOff>94571</xdr:colOff>
      <xdr:row>74</xdr:row>
      <xdr:rowOff>142000</xdr:rowOff>
    </xdr:to>
    <xdr:pic>
      <xdr:nvPicPr>
        <xdr:cNvPr id="3" name="Imagen 2">
          <a:extLst>
            <a:ext uri="{FF2B5EF4-FFF2-40B4-BE49-F238E27FC236}">
              <a16:creationId xmlns:a16="http://schemas.microsoft.com/office/drawing/2014/main" id="{E75E5DA6-C40A-4A15-9D43-2F3EF2460673}"/>
            </a:ext>
          </a:extLst>
        </xdr:cNvPr>
        <xdr:cNvPicPr>
          <a:picLocks noChangeAspect="1"/>
        </xdr:cNvPicPr>
      </xdr:nvPicPr>
      <xdr:blipFill>
        <a:blip xmlns:r="http://schemas.openxmlformats.org/officeDocument/2006/relationships" r:embed="rId2"/>
        <a:stretch>
          <a:fillRect/>
        </a:stretch>
      </xdr:blipFill>
      <xdr:spPr>
        <a:xfrm>
          <a:off x="0" y="7239000"/>
          <a:ext cx="5428571" cy="7000000"/>
        </a:xfrm>
        <a:prstGeom prst="rect">
          <a:avLst/>
        </a:prstGeom>
      </xdr:spPr>
    </xdr:pic>
    <xdr:clientData/>
  </xdr:twoCellAnchor>
  <xdr:twoCellAnchor editAs="oneCell">
    <xdr:from>
      <xdr:col>0</xdr:col>
      <xdr:colOff>0</xdr:colOff>
      <xdr:row>76</xdr:row>
      <xdr:rowOff>0</xdr:rowOff>
    </xdr:from>
    <xdr:to>
      <xdr:col>7</xdr:col>
      <xdr:colOff>75524</xdr:colOff>
      <xdr:row>112</xdr:row>
      <xdr:rowOff>170571</xdr:rowOff>
    </xdr:to>
    <xdr:pic>
      <xdr:nvPicPr>
        <xdr:cNvPr id="4" name="Imagen 3">
          <a:extLst>
            <a:ext uri="{FF2B5EF4-FFF2-40B4-BE49-F238E27FC236}">
              <a16:creationId xmlns:a16="http://schemas.microsoft.com/office/drawing/2014/main" id="{1F23806F-A1EC-417E-A52F-16C01EDFE79F}"/>
            </a:ext>
          </a:extLst>
        </xdr:cNvPr>
        <xdr:cNvPicPr>
          <a:picLocks noChangeAspect="1"/>
        </xdr:cNvPicPr>
      </xdr:nvPicPr>
      <xdr:blipFill>
        <a:blip xmlns:r="http://schemas.openxmlformats.org/officeDocument/2006/relationships" r:embed="rId3"/>
        <a:stretch>
          <a:fillRect/>
        </a:stretch>
      </xdr:blipFill>
      <xdr:spPr>
        <a:xfrm>
          <a:off x="0" y="14478000"/>
          <a:ext cx="5409524" cy="7028571"/>
        </a:xfrm>
        <a:prstGeom prst="rect">
          <a:avLst/>
        </a:prstGeom>
      </xdr:spPr>
    </xdr:pic>
    <xdr:clientData/>
  </xdr:twoCellAnchor>
  <xdr:twoCellAnchor editAs="oneCell">
    <xdr:from>
      <xdr:col>0</xdr:col>
      <xdr:colOff>0</xdr:colOff>
      <xdr:row>114</xdr:row>
      <xdr:rowOff>0</xdr:rowOff>
    </xdr:from>
    <xdr:to>
      <xdr:col>7</xdr:col>
      <xdr:colOff>75524</xdr:colOff>
      <xdr:row>150</xdr:row>
      <xdr:rowOff>151524</xdr:rowOff>
    </xdr:to>
    <xdr:pic>
      <xdr:nvPicPr>
        <xdr:cNvPr id="5" name="Imagen 4">
          <a:extLst>
            <a:ext uri="{FF2B5EF4-FFF2-40B4-BE49-F238E27FC236}">
              <a16:creationId xmlns:a16="http://schemas.microsoft.com/office/drawing/2014/main" id="{D40A8569-EDB5-4667-8DAF-1D428321F169}"/>
            </a:ext>
          </a:extLst>
        </xdr:cNvPr>
        <xdr:cNvPicPr>
          <a:picLocks noChangeAspect="1"/>
        </xdr:cNvPicPr>
      </xdr:nvPicPr>
      <xdr:blipFill>
        <a:blip xmlns:r="http://schemas.openxmlformats.org/officeDocument/2006/relationships" r:embed="rId4"/>
        <a:stretch>
          <a:fillRect/>
        </a:stretch>
      </xdr:blipFill>
      <xdr:spPr>
        <a:xfrm>
          <a:off x="0" y="21717000"/>
          <a:ext cx="5409524" cy="7009524"/>
        </a:xfrm>
        <a:prstGeom prst="rect">
          <a:avLst/>
        </a:prstGeom>
      </xdr:spPr>
    </xdr:pic>
    <xdr:clientData/>
  </xdr:twoCellAnchor>
  <xdr:twoCellAnchor editAs="oneCell">
    <xdr:from>
      <xdr:col>0</xdr:col>
      <xdr:colOff>0</xdr:colOff>
      <xdr:row>152</xdr:row>
      <xdr:rowOff>0</xdr:rowOff>
    </xdr:from>
    <xdr:to>
      <xdr:col>7</xdr:col>
      <xdr:colOff>75524</xdr:colOff>
      <xdr:row>188</xdr:row>
      <xdr:rowOff>151524</xdr:rowOff>
    </xdr:to>
    <xdr:pic>
      <xdr:nvPicPr>
        <xdr:cNvPr id="6" name="Imagen 5">
          <a:extLst>
            <a:ext uri="{FF2B5EF4-FFF2-40B4-BE49-F238E27FC236}">
              <a16:creationId xmlns:a16="http://schemas.microsoft.com/office/drawing/2014/main" id="{B86CE75B-FE36-4556-BF50-25C8747AE3DC}"/>
            </a:ext>
          </a:extLst>
        </xdr:cNvPr>
        <xdr:cNvPicPr>
          <a:picLocks noChangeAspect="1"/>
        </xdr:cNvPicPr>
      </xdr:nvPicPr>
      <xdr:blipFill>
        <a:blip xmlns:r="http://schemas.openxmlformats.org/officeDocument/2006/relationships" r:embed="rId5"/>
        <a:stretch>
          <a:fillRect/>
        </a:stretch>
      </xdr:blipFill>
      <xdr:spPr>
        <a:xfrm>
          <a:off x="0" y="28956000"/>
          <a:ext cx="5409524" cy="7009524"/>
        </a:xfrm>
        <a:prstGeom prst="rect">
          <a:avLst/>
        </a:prstGeom>
      </xdr:spPr>
    </xdr:pic>
    <xdr:clientData/>
  </xdr:twoCellAnchor>
  <xdr:twoCellAnchor editAs="oneCell">
    <xdr:from>
      <xdr:col>0</xdr:col>
      <xdr:colOff>0</xdr:colOff>
      <xdr:row>190</xdr:row>
      <xdr:rowOff>0</xdr:rowOff>
    </xdr:from>
    <xdr:to>
      <xdr:col>7</xdr:col>
      <xdr:colOff>85048</xdr:colOff>
      <xdr:row>226</xdr:row>
      <xdr:rowOff>151524</xdr:rowOff>
    </xdr:to>
    <xdr:pic>
      <xdr:nvPicPr>
        <xdr:cNvPr id="7" name="Imagen 6">
          <a:extLst>
            <a:ext uri="{FF2B5EF4-FFF2-40B4-BE49-F238E27FC236}">
              <a16:creationId xmlns:a16="http://schemas.microsoft.com/office/drawing/2014/main" id="{9E592DA0-7B89-4A99-AACE-BF9E4E1FD531}"/>
            </a:ext>
          </a:extLst>
        </xdr:cNvPr>
        <xdr:cNvPicPr>
          <a:picLocks noChangeAspect="1"/>
        </xdr:cNvPicPr>
      </xdr:nvPicPr>
      <xdr:blipFill>
        <a:blip xmlns:r="http://schemas.openxmlformats.org/officeDocument/2006/relationships" r:embed="rId6"/>
        <a:stretch>
          <a:fillRect/>
        </a:stretch>
      </xdr:blipFill>
      <xdr:spPr>
        <a:xfrm>
          <a:off x="0" y="36195000"/>
          <a:ext cx="5419048" cy="70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z.torres\Downloads\EVALUACI&#211;N%20No%20019%20INTERVENTORIA%20PTA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019 DE 2021</v>
          </cell>
        </row>
        <row r="3">
          <cell r="B3" t="str">
            <v>INTERVENTORIA TECNICA, ADMINISTRATIVA, FINANCIERA, AMBIENTAL Y SOCIAL DE LAS OBRAS DE CONSTRUCCION Y PUESTA EN FUNCIONAMIENTO DE PLANTA DE TRATAMIENTO DE AGUAS RESIDUALES DOMESTICAS E INDUSTRIALES DE LA EMPRESA DE LICORES DE CUNDINAMARCA</v>
          </cell>
        </row>
        <row r="5">
          <cell r="B5" t="str">
            <v>CONSORCIO PTAR ILC</v>
          </cell>
        </row>
        <row r="7">
          <cell r="C7" t="str">
            <v>MORALBA SANCHEZ ORDOÑEZ</v>
          </cell>
          <cell r="F7" t="str">
            <v>NORMALIZAR INGENIERIA SAS</v>
          </cell>
        </row>
      </sheetData>
      <sheetData sheetId="1">
        <row r="2">
          <cell r="B2" t="str">
            <v>INVITACIÓN ABIERTA No 019 DE 2021</v>
          </cell>
        </row>
        <row r="3">
          <cell r="B3" t="str">
            <v>INTERVENTORIA TECNICA, ADMINISTRATIVA, FINANCIERA, AMBIENTAL Y SOCIAL DE LAS OBRAS DE CONSTRUCCION Y PUESTA EN FUNCIONAMIENTO DE PLANTA DE TRATAMIENTO DE AGUAS RESIDUALES DOMESTICAS E INDUSTRIALES DE LA EMPRESA DE LICORES DE CUNDINAMARCA</v>
          </cell>
        </row>
        <row r="8">
          <cell r="B8" t="str">
            <v>LIQUIDEZ</v>
          </cell>
          <cell r="D8" t="str">
            <v>&gt; = 2.5</v>
          </cell>
        </row>
        <row r="9">
          <cell r="B9" t="str">
            <v>NIVEL DE ENDEUDAMIENTO</v>
          </cell>
          <cell r="D9" t="str">
            <v>&lt;=40%</v>
          </cell>
        </row>
        <row r="10">
          <cell r="D10" t="str">
            <v>&gt; =283.232.882</v>
          </cell>
        </row>
        <row r="11">
          <cell r="D11" t="str">
            <v>&gt; =8</v>
          </cell>
        </row>
        <row r="12">
          <cell r="D12" t="str">
            <v>&gt; = 8%</v>
          </cell>
        </row>
        <row r="13">
          <cell r="D13" t="str">
            <v>&gt; = 4%</v>
          </cell>
        </row>
        <row r="20">
          <cell r="Q20">
            <v>19.898528992112926</v>
          </cell>
        </row>
        <row r="23">
          <cell r="Q23">
            <v>0.13373673774901162</v>
          </cell>
        </row>
        <row r="26">
          <cell r="Q26">
            <v>1338365834.5</v>
          </cell>
        </row>
        <row r="28">
          <cell r="Q28">
            <v>27.758428911887638</v>
          </cell>
        </row>
        <row r="31">
          <cell r="Q31">
            <v>0.16631131062970816</v>
          </cell>
        </row>
        <row r="34">
          <cell r="Q34">
            <v>0.14406937849532847</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0"/>
  <sheetViews>
    <sheetView topLeftCell="B1" zoomScaleNormal="100" workbookViewId="0">
      <selection activeCell="C21" sqref="C21"/>
    </sheetView>
  </sheetViews>
  <sheetFormatPr baseColWidth="10" defaultRowHeight="15" x14ac:dyDescent="0.25"/>
  <cols>
    <col min="1" max="1" width="11.42578125" style="53"/>
    <col min="2" max="2" width="33.140625" style="53" customWidth="1"/>
    <col min="3" max="3" width="30.28515625" style="53" customWidth="1"/>
    <col min="4" max="4" width="11.42578125" style="53"/>
    <col min="5" max="5" width="32.140625" style="53" customWidth="1"/>
    <col min="6" max="6" width="31.42578125" style="53" customWidth="1"/>
    <col min="7" max="7" width="11.42578125" style="53"/>
    <col min="8" max="8" width="16.85546875" style="53" bestFit="1" customWidth="1"/>
    <col min="9" max="16384" width="11.42578125" style="53"/>
  </cols>
  <sheetData>
    <row r="2" spans="2:7" ht="15.75" thickBot="1" x14ac:dyDescent="0.3">
      <c r="B2" s="180" t="s">
        <v>221</v>
      </c>
      <c r="C2" s="180"/>
    </row>
    <row r="3" spans="2:7" ht="85.5" customHeight="1" thickBot="1" x14ac:dyDescent="0.3">
      <c r="B3" s="181" t="s">
        <v>222</v>
      </c>
      <c r="C3" s="182"/>
      <c r="G3" s="114"/>
    </row>
    <row r="4" spans="2:7" ht="52.5" customHeight="1" x14ac:dyDescent="0.25">
      <c r="B4" s="115"/>
      <c r="C4" s="115"/>
      <c r="G4" s="114"/>
    </row>
    <row r="5" spans="2:7" x14ac:dyDescent="0.25">
      <c r="B5" s="183" t="s">
        <v>57</v>
      </c>
      <c r="C5" s="184"/>
      <c r="D5" s="184"/>
      <c r="E5" s="184"/>
      <c r="F5" s="185"/>
    </row>
    <row r="6" spans="2:7" ht="15.75" thickBot="1" x14ac:dyDescent="0.3">
      <c r="B6" s="116" t="s">
        <v>223</v>
      </c>
      <c r="C6" s="117"/>
      <c r="E6" s="116" t="s">
        <v>223</v>
      </c>
    </row>
    <row r="7" spans="2:7" ht="15.75" thickBot="1" x14ac:dyDescent="0.3">
      <c r="B7" s="118" t="s">
        <v>224</v>
      </c>
      <c r="C7" s="119" t="s">
        <v>99</v>
      </c>
      <c r="E7" s="118" t="s">
        <v>224</v>
      </c>
      <c r="F7" s="119" t="s">
        <v>225</v>
      </c>
    </row>
    <row r="8" spans="2:7" x14ac:dyDescent="0.25">
      <c r="B8" s="120" t="s">
        <v>226</v>
      </c>
      <c r="C8" s="121" t="s">
        <v>227</v>
      </c>
      <c r="E8" s="120" t="s">
        <v>226</v>
      </c>
      <c r="F8" s="121" t="s">
        <v>228</v>
      </c>
    </row>
    <row r="9" spans="2:7" x14ac:dyDescent="0.25">
      <c r="B9" s="122" t="s">
        <v>229</v>
      </c>
      <c r="C9" s="123" t="s">
        <v>0</v>
      </c>
      <c r="E9" s="122" t="s">
        <v>229</v>
      </c>
      <c r="F9" s="123" t="s">
        <v>0</v>
      </c>
    </row>
    <row r="10" spans="2:7" ht="79.5" thickBot="1" x14ac:dyDescent="0.3">
      <c r="B10" s="124" t="s">
        <v>230</v>
      </c>
      <c r="C10" s="125" t="s">
        <v>231</v>
      </c>
      <c r="E10" s="124" t="s">
        <v>230</v>
      </c>
      <c r="F10" s="125" t="s">
        <v>232</v>
      </c>
    </row>
    <row r="11" spans="2:7" x14ac:dyDescent="0.25">
      <c r="B11" s="126"/>
      <c r="C11" s="127"/>
    </row>
    <row r="12" spans="2:7" x14ac:dyDescent="0.25">
      <c r="B12" s="128"/>
      <c r="C12" s="129"/>
      <c r="E12" s="128"/>
      <c r="F12" s="129"/>
    </row>
    <row r="13" spans="2:7" x14ac:dyDescent="0.25">
      <c r="B13" s="130"/>
      <c r="C13" s="131"/>
      <c r="E13" s="132"/>
      <c r="F13" s="131"/>
    </row>
    <row r="14" spans="2:7" x14ac:dyDescent="0.25">
      <c r="B14" s="132"/>
      <c r="C14" s="129"/>
      <c r="E14" s="132"/>
      <c r="F14" s="129"/>
    </row>
    <row r="15" spans="2:7" x14ac:dyDescent="0.25">
      <c r="B15" s="132"/>
      <c r="C15" s="129"/>
      <c r="E15" s="132"/>
      <c r="F15" s="129"/>
    </row>
    <row r="16" spans="2:7" x14ac:dyDescent="0.25">
      <c r="B16" s="130"/>
      <c r="C16" s="131"/>
      <c r="E16" s="130"/>
      <c r="F16" s="131"/>
    </row>
    <row r="17" spans="2:6" x14ac:dyDescent="0.25">
      <c r="B17" s="132"/>
      <c r="C17" s="129"/>
      <c r="E17" s="132"/>
      <c r="F17" s="129"/>
    </row>
    <row r="20" spans="2:6" x14ac:dyDescent="0.25">
      <c r="B20" s="133"/>
      <c r="C20" s="134"/>
      <c r="E20" s="133"/>
      <c r="F20" s="134"/>
    </row>
    <row r="21" spans="2:6" x14ac:dyDescent="0.25">
      <c r="B21" s="129"/>
      <c r="C21" s="131"/>
      <c r="E21" s="129"/>
      <c r="F21" s="131"/>
    </row>
    <row r="22" spans="2:6" x14ac:dyDescent="0.25">
      <c r="B22" s="135"/>
      <c r="C22" s="136"/>
      <c r="E22" s="135"/>
      <c r="F22" s="136"/>
    </row>
    <row r="23" spans="2:6" x14ac:dyDescent="0.25">
      <c r="B23" s="126"/>
      <c r="C23" s="127"/>
      <c r="E23" s="126"/>
      <c r="F23" s="127"/>
    </row>
    <row r="24" spans="2:6" x14ac:dyDescent="0.25">
      <c r="B24" s="137"/>
      <c r="C24" s="129"/>
      <c r="E24" s="137"/>
      <c r="F24" s="129"/>
    </row>
    <row r="25" spans="2:6" x14ac:dyDescent="0.25">
      <c r="B25" s="128"/>
      <c r="C25" s="129"/>
      <c r="E25" s="128"/>
      <c r="F25" s="129"/>
    </row>
    <row r="26" spans="2:6" x14ac:dyDescent="0.25">
      <c r="B26" s="132"/>
      <c r="C26" s="129"/>
      <c r="E26" s="132"/>
      <c r="F26" s="129"/>
    </row>
    <row r="27" spans="2:6" x14ac:dyDescent="0.25">
      <c r="B27" s="132"/>
      <c r="C27" s="129"/>
      <c r="E27" s="132"/>
      <c r="F27" s="129"/>
    </row>
    <row r="28" spans="2:6" x14ac:dyDescent="0.25">
      <c r="B28" s="132"/>
      <c r="C28" s="129"/>
      <c r="E28" s="132"/>
      <c r="F28" s="129"/>
    </row>
    <row r="29" spans="2:6" x14ac:dyDescent="0.25">
      <c r="B29" s="132"/>
      <c r="C29" s="131"/>
      <c r="E29" s="132"/>
      <c r="F29" s="131"/>
    </row>
    <row r="30" spans="2:6" x14ac:dyDescent="0.25">
      <c r="B30" s="132"/>
      <c r="C30" s="129"/>
      <c r="E30" s="132"/>
      <c r="F30" s="129"/>
    </row>
  </sheetData>
  <mergeCells count="3">
    <mergeCell ref="B2:C2"/>
    <mergeCell ref="B3:C3"/>
    <mergeCell ref="B5:F5"/>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topLeftCell="A37" zoomScaleNormal="100" workbookViewId="0">
      <selection activeCell="A7" sqref="A7"/>
    </sheetView>
  </sheetViews>
  <sheetFormatPr baseColWidth="10" defaultRowHeight="15" x14ac:dyDescent="0.25"/>
  <cols>
    <col min="1" max="1" width="114.7109375" style="38" bestFit="1" customWidth="1"/>
    <col min="2" max="2" width="21" style="38" bestFit="1" customWidth="1"/>
  </cols>
  <sheetData>
    <row r="1" spans="1:2" ht="32.25" customHeight="1" x14ac:dyDescent="0.25">
      <c r="A1" s="186" t="s">
        <v>71</v>
      </c>
      <c r="B1" s="186"/>
    </row>
    <row r="2" spans="1:2" ht="25.5" x14ac:dyDescent="0.25">
      <c r="A2" s="21" t="s">
        <v>8</v>
      </c>
      <c r="B2" s="21" t="s">
        <v>57</v>
      </c>
    </row>
    <row r="3" spans="1:2" x14ac:dyDescent="0.25">
      <c r="A3" s="22" t="s">
        <v>24</v>
      </c>
      <c r="B3" s="21" t="s">
        <v>56</v>
      </c>
    </row>
    <row r="4" spans="1:2" ht="26.25" customHeight="1" x14ac:dyDescent="0.25">
      <c r="A4" s="23" t="s">
        <v>9</v>
      </c>
      <c r="B4" s="24" t="s">
        <v>0</v>
      </c>
    </row>
    <row r="5" spans="1:2" x14ac:dyDescent="0.25">
      <c r="A5" s="25" t="s">
        <v>34</v>
      </c>
      <c r="B5" s="26" t="s">
        <v>59</v>
      </c>
    </row>
    <row r="6" spans="1:2" ht="223.5" customHeight="1" x14ac:dyDescent="0.25">
      <c r="A6" s="27" t="s">
        <v>10</v>
      </c>
      <c r="B6" s="28" t="s">
        <v>0</v>
      </c>
    </row>
    <row r="7" spans="1:2" x14ac:dyDescent="0.25">
      <c r="A7" s="29" t="s">
        <v>11</v>
      </c>
      <c r="B7" s="30" t="s">
        <v>31</v>
      </c>
    </row>
    <row r="8" spans="1:2" x14ac:dyDescent="0.25">
      <c r="A8" s="29"/>
      <c r="B8" s="31" t="s">
        <v>0</v>
      </c>
    </row>
    <row r="9" spans="1:2" x14ac:dyDescent="0.25">
      <c r="A9" s="32" t="s">
        <v>35</v>
      </c>
      <c r="B9" s="31" t="s">
        <v>12</v>
      </c>
    </row>
    <row r="10" spans="1:2" ht="211.5" customHeight="1" x14ac:dyDescent="0.25">
      <c r="A10" s="19" t="s">
        <v>27</v>
      </c>
      <c r="B10" s="28" t="s">
        <v>12</v>
      </c>
    </row>
    <row r="11" spans="1:2" x14ac:dyDescent="0.25">
      <c r="A11" s="33" t="s">
        <v>36</v>
      </c>
      <c r="B11" s="28" t="s">
        <v>12</v>
      </c>
    </row>
    <row r="12" spans="1:2" ht="26.25" x14ac:dyDescent="0.25">
      <c r="A12" s="34" t="s">
        <v>13</v>
      </c>
      <c r="B12" s="28" t="s">
        <v>12</v>
      </c>
    </row>
    <row r="13" spans="1:2" x14ac:dyDescent="0.25">
      <c r="A13" s="25" t="s">
        <v>37</v>
      </c>
      <c r="B13" s="28" t="s">
        <v>63</v>
      </c>
    </row>
    <row r="14" spans="1:2" ht="33.75" customHeight="1" x14ac:dyDescent="0.25">
      <c r="A14" s="34" t="s">
        <v>25</v>
      </c>
      <c r="B14" s="28" t="s">
        <v>0</v>
      </c>
    </row>
    <row r="15" spans="1:2" x14ac:dyDescent="0.25">
      <c r="A15" s="33" t="s">
        <v>38</v>
      </c>
      <c r="B15" s="28" t="s">
        <v>58</v>
      </c>
    </row>
    <row r="16" spans="1:2" ht="335.25" customHeight="1" x14ac:dyDescent="0.25">
      <c r="A16" s="19" t="s">
        <v>39</v>
      </c>
      <c r="B16" s="28" t="s">
        <v>0</v>
      </c>
    </row>
    <row r="17" spans="1:2" x14ac:dyDescent="0.25">
      <c r="A17" s="25" t="s">
        <v>40</v>
      </c>
      <c r="B17" s="28" t="s">
        <v>12</v>
      </c>
    </row>
    <row r="18" spans="1:2" ht="66.75" customHeight="1" x14ac:dyDescent="0.25">
      <c r="A18" s="19" t="s">
        <v>41</v>
      </c>
      <c r="B18" s="28" t="s">
        <v>12</v>
      </c>
    </row>
    <row r="19" spans="1:2" x14ac:dyDescent="0.25">
      <c r="A19" s="25" t="s">
        <v>42</v>
      </c>
      <c r="B19" s="28" t="s">
        <v>12</v>
      </c>
    </row>
    <row r="20" spans="1:2" ht="147" customHeight="1" x14ac:dyDescent="0.25">
      <c r="A20" s="19" t="s">
        <v>28</v>
      </c>
      <c r="B20" s="28" t="s">
        <v>12</v>
      </c>
    </row>
    <row r="21" spans="1:2" ht="18" customHeight="1" x14ac:dyDescent="0.25">
      <c r="A21" s="25" t="s">
        <v>43</v>
      </c>
      <c r="B21" s="28" t="s">
        <v>12</v>
      </c>
    </row>
    <row r="22" spans="1:2" ht="149.25" customHeight="1" x14ac:dyDescent="0.25">
      <c r="A22" s="19" t="s">
        <v>29</v>
      </c>
      <c r="B22" s="28" t="s">
        <v>12</v>
      </c>
    </row>
    <row r="23" spans="1:2" x14ac:dyDescent="0.25">
      <c r="A23" s="25" t="s">
        <v>44</v>
      </c>
      <c r="B23" s="26" t="s">
        <v>60</v>
      </c>
    </row>
    <row r="24" spans="1:2" ht="395.25" customHeight="1" x14ac:dyDescent="0.25">
      <c r="A24" s="27" t="s">
        <v>26</v>
      </c>
      <c r="B24" s="35" t="s">
        <v>0</v>
      </c>
    </row>
    <row r="25" spans="1:2" x14ac:dyDescent="0.25">
      <c r="A25" s="33" t="s">
        <v>45</v>
      </c>
      <c r="B25" s="36" t="s">
        <v>61</v>
      </c>
    </row>
    <row r="26" spans="1:2" ht="69.75" customHeight="1" x14ac:dyDescent="0.25">
      <c r="A26" s="19" t="s">
        <v>14</v>
      </c>
      <c r="B26" s="28" t="s">
        <v>0</v>
      </c>
    </row>
    <row r="27" spans="1:2" x14ac:dyDescent="0.25">
      <c r="A27" s="33" t="s">
        <v>46</v>
      </c>
      <c r="B27" s="36" t="s">
        <v>62</v>
      </c>
    </row>
    <row r="28" spans="1:2" ht="103.5" customHeight="1" x14ac:dyDescent="0.25">
      <c r="A28" s="27" t="s">
        <v>15</v>
      </c>
      <c r="B28" s="28" t="s">
        <v>0</v>
      </c>
    </row>
    <row r="29" spans="1:2" x14ac:dyDescent="0.25">
      <c r="A29" s="25" t="s">
        <v>47</v>
      </c>
      <c r="B29" s="26" t="s">
        <v>64</v>
      </c>
    </row>
    <row r="30" spans="1:2" ht="102" customHeight="1" x14ac:dyDescent="0.25">
      <c r="A30" s="19" t="s">
        <v>16</v>
      </c>
      <c r="B30" s="28" t="s">
        <v>0</v>
      </c>
    </row>
    <row r="31" spans="1:2" ht="25.5" x14ac:dyDescent="0.25">
      <c r="A31" s="15" t="s">
        <v>48</v>
      </c>
      <c r="B31" s="36" t="s">
        <v>65</v>
      </c>
    </row>
    <row r="32" spans="1:2" x14ac:dyDescent="0.25">
      <c r="A32" s="34" t="s">
        <v>17</v>
      </c>
      <c r="B32" s="28" t="s">
        <v>0</v>
      </c>
    </row>
    <row r="33" spans="1:2" x14ac:dyDescent="0.25">
      <c r="A33" s="25" t="s">
        <v>49</v>
      </c>
      <c r="B33" s="26" t="s">
        <v>66</v>
      </c>
    </row>
    <row r="34" spans="1:2" ht="79.5" customHeight="1" x14ac:dyDescent="0.25">
      <c r="A34" s="27" t="s">
        <v>18</v>
      </c>
      <c r="B34" s="28" t="s">
        <v>0</v>
      </c>
    </row>
    <row r="35" spans="1:2" ht="25.5" x14ac:dyDescent="0.25">
      <c r="A35" s="15" t="s">
        <v>50</v>
      </c>
      <c r="B35" s="36" t="s">
        <v>67</v>
      </c>
    </row>
    <row r="36" spans="1:2" ht="69.75" customHeight="1" x14ac:dyDescent="0.25">
      <c r="A36" s="19" t="s">
        <v>19</v>
      </c>
      <c r="B36" s="28" t="s">
        <v>0</v>
      </c>
    </row>
    <row r="37" spans="1:2" ht="24" customHeight="1" x14ac:dyDescent="0.25">
      <c r="A37" s="25" t="s">
        <v>51</v>
      </c>
      <c r="B37" s="26" t="s">
        <v>68</v>
      </c>
    </row>
    <row r="38" spans="1:2" ht="158.25" customHeight="1" x14ac:dyDescent="0.25">
      <c r="A38" s="19" t="s">
        <v>20</v>
      </c>
      <c r="B38" s="28" t="s">
        <v>0</v>
      </c>
    </row>
    <row r="39" spans="1:2" x14ac:dyDescent="0.25">
      <c r="A39" s="18" t="s">
        <v>52</v>
      </c>
      <c r="B39" s="26" t="s">
        <v>69</v>
      </c>
    </row>
    <row r="40" spans="1:2" ht="89.25" x14ac:dyDescent="0.25">
      <c r="A40" s="19" t="s">
        <v>53</v>
      </c>
      <c r="B40" s="28" t="s">
        <v>0</v>
      </c>
    </row>
    <row r="41" spans="1:2" x14ac:dyDescent="0.25">
      <c r="A41" s="18" t="s">
        <v>54</v>
      </c>
      <c r="B41" s="26" t="s">
        <v>70</v>
      </c>
    </row>
    <row r="42" spans="1:2" ht="25.5" x14ac:dyDescent="0.25">
      <c r="A42" s="20" t="s">
        <v>55</v>
      </c>
      <c r="B42" s="28" t="s">
        <v>0</v>
      </c>
    </row>
    <row r="43" spans="1:2" ht="30.75" customHeight="1" x14ac:dyDescent="0.25">
      <c r="A43" s="20"/>
      <c r="B43" s="36" t="s">
        <v>0</v>
      </c>
    </row>
    <row r="44" spans="1:2" x14ac:dyDescent="0.25">
      <c r="A44" s="16"/>
      <c r="B44" s="14"/>
    </row>
    <row r="45" spans="1:2" x14ac:dyDescent="0.25">
      <c r="A45" s="17"/>
      <c r="B45" s="14"/>
    </row>
    <row r="46" spans="1:2" x14ac:dyDescent="0.25">
      <c r="A46" s="14"/>
      <c r="B46" s="14"/>
    </row>
    <row r="47" spans="1:2" x14ac:dyDescent="0.25">
      <c r="A47" s="14"/>
      <c r="B47" s="14"/>
    </row>
    <row r="48" spans="1:2" x14ac:dyDescent="0.25">
      <c r="A48" s="37"/>
      <c r="B48" s="37"/>
    </row>
    <row r="49" spans="1:2" x14ac:dyDescent="0.25">
      <c r="A49" s="187" t="s">
        <v>21</v>
      </c>
      <c r="B49" s="187"/>
    </row>
    <row r="50" spans="1:2" x14ac:dyDescent="0.25">
      <c r="A50" s="14" t="s">
        <v>30</v>
      </c>
      <c r="B50" s="14"/>
    </row>
  </sheetData>
  <mergeCells count="2">
    <mergeCell ref="A1:B1"/>
    <mergeCell ref="A49:B49"/>
  </mergeCells>
  <printOptions horizontalCentered="1" verticalCentered="1"/>
  <pageMargins left="0.70866141732283472" right="0.70866141732283472" top="0.74803149606299213" bottom="0.74803149606299213" header="0.31496062992125984" footer="0.31496062992125984"/>
  <pageSetup paperSize="5" orientation="landscape" r:id="rId1"/>
  <headerFooter>
    <oddHeader>&amp;C&amp;"-,Negrita"&amp;16EVALUACION   JURIDICA    DE LA  INVITACION  ABIERTA  No. 019    DE  2021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
  <sheetViews>
    <sheetView tabSelected="1" zoomScale="60" zoomScaleNormal="60" workbookViewId="0">
      <selection activeCell="K13" sqref="K13"/>
    </sheetView>
  </sheetViews>
  <sheetFormatPr baseColWidth="10" defaultRowHeight="21" x14ac:dyDescent="0.25"/>
  <cols>
    <col min="1" max="1" width="8.42578125" style="40" customWidth="1"/>
    <col min="2" max="2" width="5" style="40" customWidth="1"/>
    <col min="3" max="3" width="23.7109375" style="156" customWidth="1"/>
    <col min="4" max="4" width="23.140625" style="156" customWidth="1"/>
    <col min="5" max="5" width="13.140625" style="156" customWidth="1"/>
    <col min="6" max="6" width="46.28515625" style="156" customWidth="1"/>
    <col min="7" max="7" width="22.42578125" style="156" bestFit="1" customWidth="1"/>
    <col min="8" max="8" width="21" style="156" customWidth="1"/>
    <col min="9" max="9" width="21.28515625" style="156" customWidth="1"/>
    <col min="10" max="10" width="16.140625" style="156" customWidth="1"/>
    <col min="11" max="11" width="36.140625" style="156" customWidth="1"/>
    <col min="12" max="12" width="11.42578125" style="40"/>
  </cols>
  <sheetData>
    <row r="2" spans="1:12" x14ac:dyDescent="0.25">
      <c r="A2" s="39"/>
      <c r="B2" s="204" t="s">
        <v>233</v>
      </c>
      <c r="C2" s="204"/>
      <c r="D2" s="204"/>
      <c r="E2" s="204"/>
      <c r="F2" s="204"/>
      <c r="G2" s="204"/>
      <c r="H2" s="204"/>
      <c r="I2" s="204"/>
      <c r="J2" s="204"/>
      <c r="K2" s="204"/>
    </row>
    <row r="3" spans="1:12" x14ac:dyDescent="0.25">
      <c r="B3" s="205" t="s">
        <v>57</v>
      </c>
      <c r="C3" s="205"/>
      <c r="D3" s="205"/>
      <c r="E3" s="205"/>
      <c r="F3" s="205"/>
      <c r="G3" s="205"/>
      <c r="H3" s="205"/>
      <c r="I3" s="205"/>
      <c r="J3" s="140" t="s">
        <v>75</v>
      </c>
      <c r="K3" s="141" t="s">
        <v>76</v>
      </c>
    </row>
    <row r="4" spans="1:12" ht="93.75" customHeight="1" x14ac:dyDescent="0.25">
      <c r="B4" s="206" t="s">
        <v>237</v>
      </c>
      <c r="C4" s="206"/>
      <c r="D4" s="206"/>
      <c r="E4" s="206"/>
      <c r="F4" s="206"/>
      <c r="G4" s="206"/>
      <c r="H4" s="206"/>
      <c r="I4" s="206"/>
      <c r="J4" s="142" t="s">
        <v>0</v>
      </c>
      <c r="K4" s="143" t="s">
        <v>77</v>
      </c>
    </row>
    <row r="5" spans="1:12" ht="58.5" customHeight="1" x14ac:dyDescent="0.25">
      <c r="B5" s="206" t="s">
        <v>78</v>
      </c>
      <c r="C5" s="206"/>
      <c r="D5" s="206"/>
      <c r="E5" s="206"/>
      <c r="F5" s="206"/>
      <c r="G5" s="206"/>
      <c r="H5" s="206"/>
      <c r="I5" s="206"/>
      <c r="J5" s="142" t="s">
        <v>0</v>
      </c>
      <c r="K5" s="143" t="s">
        <v>79</v>
      </c>
    </row>
    <row r="6" spans="1:12" ht="21" customHeight="1" x14ac:dyDescent="0.25">
      <c r="B6" s="207" t="s">
        <v>80</v>
      </c>
      <c r="C6" s="194" t="s">
        <v>81</v>
      </c>
      <c r="D6" s="194" t="s">
        <v>82</v>
      </c>
      <c r="E6" s="208" t="s">
        <v>83</v>
      </c>
      <c r="F6" s="194" t="s">
        <v>84</v>
      </c>
      <c r="G6" s="194" t="s">
        <v>85</v>
      </c>
      <c r="H6" s="194" t="s">
        <v>249</v>
      </c>
      <c r="I6" s="194" t="s">
        <v>86</v>
      </c>
      <c r="J6" s="195" t="s">
        <v>75</v>
      </c>
      <c r="K6" s="196"/>
    </row>
    <row r="7" spans="1:12" x14ac:dyDescent="0.25">
      <c r="B7" s="207"/>
      <c r="C7" s="194"/>
      <c r="D7" s="194"/>
      <c r="E7" s="208"/>
      <c r="F7" s="194"/>
      <c r="G7" s="194"/>
      <c r="H7" s="194"/>
      <c r="I7" s="194"/>
      <c r="J7" s="197"/>
      <c r="K7" s="198"/>
    </row>
    <row r="8" spans="1:12" ht="60" customHeight="1" x14ac:dyDescent="0.25">
      <c r="B8" s="207"/>
      <c r="C8" s="194"/>
      <c r="D8" s="194"/>
      <c r="E8" s="208"/>
      <c r="F8" s="194"/>
      <c r="G8" s="194"/>
      <c r="H8" s="194"/>
      <c r="I8" s="194"/>
      <c r="J8" s="199"/>
      <c r="K8" s="200"/>
    </row>
    <row r="9" spans="1:12" ht="21" customHeight="1" x14ac:dyDescent="0.25">
      <c r="B9" s="238" t="s">
        <v>253</v>
      </c>
      <c r="C9" s="239"/>
      <c r="D9" s="239"/>
      <c r="E9" s="239"/>
      <c r="F9" s="239"/>
      <c r="G9" s="239"/>
      <c r="H9" s="239"/>
      <c r="I9" s="239"/>
      <c r="J9" s="239"/>
      <c r="K9" s="240"/>
    </row>
    <row r="10" spans="1:12" ht="71.25" customHeight="1" x14ac:dyDescent="0.25">
      <c r="B10" s="41">
        <v>1</v>
      </c>
      <c r="C10" s="144" t="s">
        <v>87</v>
      </c>
      <c r="D10" s="144" t="s">
        <v>88</v>
      </c>
      <c r="E10" s="24">
        <v>20110071</v>
      </c>
      <c r="F10" s="144" t="s">
        <v>89</v>
      </c>
      <c r="G10" s="145" t="s">
        <v>90</v>
      </c>
      <c r="H10" s="146" t="s">
        <v>250</v>
      </c>
      <c r="I10" s="24" t="s">
        <v>91</v>
      </c>
      <c r="J10" s="142" t="s">
        <v>0</v>
      </c>
      <c r="K10" s="143" t="s">
        <v>248</v>
      </c>
    </row>
    <row r="11" spans="1:12" ht="48.75" customHeight="1" x14ac:dyDescent="0.25">
      <c r="B11" s="238" t="s">
        <v>254</v>
      </c>
      <c r="C11" s="239"/>
      <c r="D11" s="239"/>
      <c r="E11" s="239"/>
      <c r="F11" s="239"/>
      <c r="G11" s="239"/>
      <c r="H11" s="239"/>
      <c r="I11" s="239"/>
      <c r="J11" s="239"/>
      <c r="K11" s="240"/>
    </row>
    <row r="12" spans="1:12" ht="48" customHeight="1" x14ac:dyDescent="0.25">
      <c r="B12" s="41">
        <v>2</v>
      </c>
      <c r="C12" s="144" t="s">
        <v>92</v>
      </c>
      <c r="D12" s="144" t="s">
        <v>93</v>
      </c>
      <c r="E12" s="24" t="s">
        <v>94</v>
      </c>
      <c r="F12" s="147" t="s">
        <v>95</v>
      </c>
      <c r="G12" s="145" t="s">
        <v>96</v>
      </c>
      <c r="H12" s="148" t="s">
        <v>257</v>
      </c>
      <c r="I12" s="24" t="s">
        <v>97</v>
      </c>
      <c r="J12" s="142" t="s">
        <v>0</v>
      </c>
      <c r="K12" s="143" t="s">
        <v>248</v>
      </c>
    </row>
    <row r="13" spans="1:12" ht="73.5" customHeight="1" x14ac:dyDescent="0.25">
      <c r="B13" s="41">
        <v>3</v>
      </c>
      <c r="C13" s="144" t="s">
        <v>98</v>
      </c>
      <c r="D13" s="144" t="s">
        <v>99</v>
      </c>
      <c r="E13" s="24" t="s">
        <v>100</v>
      </c>
      <c r="F13" s="24" t="s">
        <v>101</v>
      </c>
      <c r="G13" s="24" t="s">
        <v>102</v>
      </c>
      <c r="H13" s="146" t="s">
        <v>251</v>
      </c>
      <c r="I13" s="24" t="s">
        <v>103</v>
      </c>
      <c r="J13" s="142" t="s">
        <v>0</v>
      </c>
      <c r="K13" s="143" t="s">
        <v>248</v>
      </c>
    </row>
    <row r="14" spans="1:12" ht="98.25" customHeight="1" x14ac:dyDescent="0.25">
      <c r="B14" s="42">
        <v>4</v>
      </c>
      <c r="C14" s="24" t="s">
        <v>104</v>
      </c>
      <c r="D14" s="144" t="s">
        <v>105</v>
      </c>
      <c r="E14" s="144" t="s">
        <v>106</v>
      </c>
      <c r="F14" s="24" t="s">
        <v>107</v>
      </c>
      <c r="G14" s="24" t="s">
        <v>108</v>
      </c>
      <c r="H14" s="146" t="s">
        <v>252</v>
      </c>
      <c r="I14" s="146" t="s">
        <v>109</v>
      </c>
      <c r="J14" s="142" t="s">
        <v>0</v>
      </c>
      <c r="K14" s="143" t="s">
        <v>248</v>
      </c>
      <c r="L14" s="160"/>
    </row>
    <row r="15" spans="1:12" ht="93" customHeight="1" x14ac:dyDescent="0.25">
      <c r="B15" s="42">
        <v>5</v>
      </c>
      <c r="C15" s="149" t="s">
        <v>110</v>
      </c>
      <c r="D15" s="144" t="s">
        <v>105</v>
      </c>
      <c r="E15" s="144" t="s">
        <v>111</v>
      </c>
      <c r="F15" s="144" t="s">
        <v>112</v>
      </c>
      <c r="G15" s="24" t="s">
        <v>113</v>
      </c>
      <c r="H15" s="146" t="s">
        <v>256</v>
      </c>
      <c r="I15" s="146" t="s">
        <v>114</v>
      </c>
      <c r="J15" s="142" t="s">
        <v>0</v>
      </c>
      <c r="K15" s="143" t="s">
        <v>248</v>
      </c>
      <c r="L15" s="160"/>
    </row>
    <row r="16" spans="1:12" ht="87.75" customHeight="1" x14ac:dyDescent="0.25">
      <c r="B16" s="41">
        <v>6</v>
      </c>
      <c r="C16" s="24" t="s">
        <v>115</v>
      </c>
      <c r="D16" s="24" t="s">
        <v>116</v>
      </c>
      <c r="E16" s="144">
        <v>2160764</v>
      </c>
      <c r="F16" s="144" t="s">
        <v>117</v>
      </c>
      <c r="G16" s="24" t="s">
        <v>118</v>
      </c>
      <c r="H16" s="146" t="s">
        <v>255</v>
      </c>
      <c r="I16" s="146" t="s">
        <v>119</v>
      </c>
      <c r="J16" s="142" t="s">
        <v>0</v>
      </c>
      <c r="K16" s="143" t="s">
        <v>248</v>
      </c>
      <c r="L16" s="43"/>
    </row>
    <row r="17" spans="1:12" ht="268.5" customHeight="1" x14ac:dyDescent="0.25">
      <c r="B17" s="201" t="s">
        <v>238</v>
      </c>
      <c r="C17" s="202"/>
      <c r="D17" s="202"/>
      <c r="E17" s="202"/>
      <c r="F17" s="202"/>
      <c r="G17" s="202"/>
      <c r="H17" s="202"/>
      <c r="I17" s="202"/>
      <c r="J17" s="202"/>
      <c r="K17" s="203"/>
    </row>
    <row r="18" spans="1:12" ht="20.25" x14ac:dyDescent="0.25">
      <c r="A18" s="44"/>
      <c r="B18" s="45"/>
      <c r="C18" s="150"/>
      <c r="D18" s="150"/>
      <c r="E18" s="151"/>
      <c r="F18" s="152"/>
      <c r="G18" s="152"/>
      <c r="H18" s="153"/>
      <c r="I18" s="152"/>
      <c r="J18" s="154"/>
      <c r="K18" s="154"/>
      <c r="L18" s="44"/>
    </row>
    <row r="19" spans="1:12" x14ac:dyDescent="0.25">
      <c r="A19" s="44"/>
      <c r="C19" s="192" t="s">
        <v>120</v>
      </c>
      <c r="D19" s="192"/>
      <c r="E19" s="192"/>
      <c r="F19" s="155"/>
      <c r="H19" s="153"/>
      <c r="I19" s="152"/>
      <c r="J19" s="154"/>
      <c r="K19" s="154"/>
      <c r="L19" s="44"/>
    </row>
    <row r="20" spans="1:12" x14ac:dyDescent="0.25">
      <c r="C20" s="193" t="s">
        <v>234</v>
      </c>
      <c r="D20" s="193"/>
      <c r="E20" s="157"/>
      <c r="H20" s="159"/>
      <c r="I20" s="158"/>
    </row>
    <row r="21" spans="1:12" x14ac:dyDescent="0.25">
      <c r="F21" s="157"/>
    </row>
  </sheetData>
  <mergeCells count="18">
    <mergeCell ref="J6:K8"/>
    <mergeCell ref="B17:K17"/>
    <mergeCell ref="B2:K2"/>
    <mergeCell ref="B3:I3"/>
    <mergeCell ref="B4:I4"/>
    <mergeCell ref="B5:I5"/>
    <mergeCell ref="B6:B8"/>
    <mergeCell ref="C6:C8"/>
    <mergeCell ref="D6:D8"/>
    <mergeCell ref="E6:E8"/>
    <mergeCell ref="F6:F8"/>
    <mergeCell ref="G6:G8"/>
    <mergeCell ref="B11:K11"/>
    <mergeCell ref="C19:E19"/>
    <mergeCell ref="C20:D20"/>
    <mergeCell ref="H6:H8"/>
    <mergeCell ref="I6:I8"/>
    <mergeCell ref="B9:K9"/>
  </mergeCells>
  <pageMargins left="0.70866141732283472" right="0.70866141732283472" top="0.74803149606299213" bottom="0.74803149606299213" header="0.31496062992125984" footer="0.31496062992125984"/>
  <pageSetup paperSize="5" scale="60" orientation="landscape" r:id="rId1"/>
  <headerFooter>
    <oddHeader>&amp;CEVALUACION  DE  EXPERIENCIA   DE LA  INVITACION   No.  019 DE  2021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topLeftCell="A5" workbookViewId="0">
      <selection activeCell="C5" sqref="C5"/>
    </sheetView>
  </sheetViews>
  <sheetFormatPr baseColWidth="10" defaultRowHeight="15" x14ac:dyDescent="0.25"/>
  <cols>
    <col min="1" max="1" width="11" style="166" bestFit="1" customWidth="1"/>
    <col min="2" max="2" width="117.5703125" style="166" customWidth="1"/>
    <col min="3" max="3" width="22" style="166" customWidth="1"/>
    <col min="4" max="4" width="30" style="166" customWidth="1"/>
  </cols>
  <sheetData>
    <row r="2" spans="1:4" ht="15.75" x14ac:dyDescent="0.25">
      <c r="A2" s="210" t="s">
        <v>121</v>
      </c>
      <c r="B2" s="210"/>
      <c r="C2" s="210"/>
      <c r="D2" s="210"/>
    </row>
    <row r="3" spans="1:4" ht="31.5" x14ac:dyDescent="0.25">
      <c r="A3" s="161" t="s">
        <v>122</v>
      </c>
      <c r="B3" s="161" t="s">
        <v>123</v>
      </c>
      <c r="C3" s="161" t="s">
        <v>57</v>
      </c>
      <c r="D3" s="161" t="s">
        <v>76</v>
      </c>
    </row>
    <row r="4" spans="1:4" ht="95.25" customHeight="1" x14ac:dyDescent="0.25">
      <c r="A4" s="162">
        <v>1</v>
      </c>
      <c r="B4" s="168" t="s">
        <v>235</v>
      </c>
      <c r="C4" s="163" t="s">
        <v>0</v>
      </c>
      <c r="D4" s="163" t="s">
        <v>124</v>
      </c>
    </row>
    <row r="5" spans="1:4" ht="63" customHeight="1" x14ac:dyDescent="0.25">
      <c r="A5" s="163" t="s">
        <v>125</v>
      </c>
      <c r="B5" s="168" t="s">
        <v>236</v>
      </c>
      <c r="C5" s="163" t="s">
        <v>126</v>
      </c>
      <c r="D5" s="163" t="s">
        <v>124</v>
      </c>
    </row>
    <row r="6" spans="1:4" ht="218.25" customHeight="1" x14ac:dyDescent="0.25">
      <c r="A6" s="163" t="s">
        <v>128</v>
      </c>
      <c r="B6" s="237" t="s">
        <v>247</v>
      </c>
      <c r="C6" s="164" t="s">
        <v>126</v>
      </c>
      <c r="D6" s="139" t="s">
        <v>242</v>
      </c>
    </row>
    <row r="7" spans="1:4" ht="72.75" customHeight="1" x14ac:dyDescent="0.25">
      <c r="A7" s="211" t="s">
        <v>129</v>
      </c>
      <c r="B7" s="213" t="s">
        <v>130</v>
      </c>
      <c r="C7" s="216" t="s">
        <v>126</v>
      </c>
      <c r="D7" s="216" t="s">
        <v>243</v>
      </c>
    </row>
    <row r="8" spans="1:4" ht="120" customHeight="1" x14ac:dyDescent="0.25">
      <c r="A8" s="212"/>
      <c r="B8" s="214"/>
      <c r="C8" s="216"/>
      <c r="D8" s="216"/>
    </row>
    <row r="9" spans="1:4" ht="71.25" customHeight="1" x14ac:dyDescent="0.25">
      <c r="A9" s="211" t="s">
        <v>131</v>
      </c>
      <c r="B9" s="213" t="s">
        <v>132</v>
      </c>
      <c r="C9" s="216" t="s">
        <v>126</v>
      </c>
      <c r="D9" s="216" t="s">
        <v>133</v>
      </c>
    </row>
    <row r="10" spans="1:4" ht="96.75" customHeight="1" x14ac:dyDescent="0.25">
      <c r="A10" s="212"/>
      <c r="B10" s="214"/>
      <c r="C10" s="216"/>
      <c r="D10" s="216"/>
    </row>
    <row r="11" spans="1:4" ht="195" x14ac:dyDescent="0.25">
      <c r="A11" s="163"/>
      <c r="B11" s="169" t="s">
        <v>134</v>
      </c>
      <c r="C11" s="139" t="s">
        <v>0</v>
      </c>
      <c r="D11" s="138" t="s">
        <v>244</v>
      </c>
    </row>
    <row r="12" spans="1:4" ht="183.75" customHeight="1" x14ac:dyDescent="0.25">
      <c r="A12" s="163" t="s">
        <v>135</v>
      </c>
      <c r="B12" s="169" t="s">
        <v>245</v>
      </c>
      <c r="C12" s="139" t="s">
        <v>0</v>
      </c>
      <c r="D12" s="138" t="s">
        <v>239</v>
      </c>
    </row>
    <row r="13" spans="1:4" ht="210" x14ac:dyDescent="0.25">
      <c r="A13" s="166" t="s">
        <v>136</v>
      </c>
      <c r="B13" s="169" t="s">
        <v>246</v>
      </c>
      <c r="C13" s="139" t="s">
        <v>0</v>
      </c>
      <c r="D13" s="138" t="s">
        <v>240</v>
      </c>
    </row>
    <row r="14" spans="1:4" ht="195" x14ac:dyDescent="0.25">
      <c r="A14" s="166" t="s">
        <v>137</v>
      </c>
      <c r="B14" s="168" t="s">
        <v>138</v>
      </c>
      <c r="C14" s="165" t="s">
        <v>0</v>
      </c>
      <c r="D14" s="138" t="s">
        <v>241</v>
      </c>
    </row>
    <row r="15" spans="1:4" ht="330.75" customHeight="1" x14ac:dyDescent="0.25">
      <c r="A15" s="166" t="s">
        <v>139</v>
      </c>
      <c r="B15" s="170" t="s">
        <v>140</v>
      </c>
      <c r="C15" s="163" t="s">
        <v>0</v>
      </c>
      <c r="D15" s="163" t="s">
        <v>141</v>
      </c>
    </row>
    <row r="16" spans="1:4" x14ac:dyDescent="0.25">
      <c r="B16" s="167"/>
    </row>
    <row r="18" spans="2:4" ht="15.75" x14ac:dyDescent="0.25">
      <c r="B18" s="192" t="s">
        <v>120</v>
      </c>
      <c r="C18" s="192"/>
      <c r="D18" s="192"/>
    </row>
    <row r="19" spans="2:4" x14ac:dyDescent="0.25">
      <c r="B19" s="209" t="s">
        <v>234</v>
      </c>
      <c r="C19" s="209"/>
      <c r="D19" s="157"/>
    </row>
  </sheetData>
  <mergeCells count="11">
    <mergeCell ref="B18:D18"/>
    <mergeCell ref="B19:C19"/>
    <mergeCell ref="A2:D2"/>
    <mergeCell ref="A7:A8"/>
    <mergeCell ref="B7:B8"/>
    <mergeCell ref="C7:C8"/>
    <mergeCell ref="D7:D8"/>
    <mergeCell ref="A9:A10"/>
    <mergeCell ref="B9:B10"/>
    <mergeCell ref="C9:C10"/>
    <mergeCell ref="D9:D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3"/>
  <sheetViews>
    <sheetView topLeftCell="A4" zoomScale="84" zoomScaleNormal="84" workbookViewId="0">
      <selection activeCell="B41" sqref="B41"/>
    </sheetView>
  </sheetViews>
  <sheetFormatPr baseColWidth="10" defaultColWidth="10.85546875" defaultRowHeight="23.25" x14ac:dyDescent="0.35"/>
  <cols>
    <col min="1" max="1" width="11.140625" style="166" customWidth="1"/>
    <col min="2" max="2" width="79" style="166" customWidth="1"/>
    <col min="3" max="3" width="26.85546875" style="175" customWidth="1"/>
    <col min="4" max="4" width="24.42578125" style="166" customWidth="1"/>
    <col min="5" max="5" width="18.7109375" style="176" customWidth="1"/>
    <col min="6" max="6" width="20.140625" style="176" customWidth="1"/>
    <col min="7" max="7" width="29.28515625" style="176" customWidth="1"/>
    <col min="8" max="8" width="29.85546875" style="176" customWidth="1"/>
    <col min="9" max="16384" width="10.85546875" style="47"/>
  </cols>
  <sheetData>
    <row r="2" spans="1:8" ht="23.25" customHeight="1" x14ac:dyDescent="0.35">
      <c r="A2" s="210" t="s">
        <v>142</v>
      </c>
      <c r="B2" s="210"/>
      <c r="C2" s="210"/>
      <c r="D2" s="210"/>
      <c r="E2" s="210"/>
      <c r="F2" s="210"/>
      <c r="G2" s="210"/>
      <c r="H2" s="210"/>
    </row>
    <row r="3" spans="1:8" s="179" customFormat="1" ht="47.25" customHeight="1" x14ac:dyDescent="0.35">
      <c r="A3" s="178" t="s">
        <v>122</v>
      </c>
      <c r="B3" s="219" t="s">
        <v>123</v>
      </c>
      <c r="C3" s="219"/>
      <c r="D3" s="219"/>
      <c r="E3" s="219"/>
      <c r="F3" s="219"/>
      <c r="G3" s="219" t="s">
        <v>57</v>
      </c>
      <c r="H3" s="219" t="s">
        <v>76</v>
      </c>
    </row>
    <row r="4" spans="1:8" x14ac:dyDescent="0.35">
      <c r="A4" s="220" t="s">
        <v>143</v>
      </c>
      <c r="B4" s="220"/>
      <c r="C4" s="220"/>
      <c r="D4" s="173" t="s">
        <v>144</v>
      </c>
      <c r="E4" s="173">
        <v>9</v>
      </c>
      <c r="F4" s="174" t="s">
        <v>145</v>
      </c>
      <c r="G4" s="219"/>
      <c r="H4" s="219"/>
    </row>
    <row r="5" spans="1:8" x14ac:dyDescent="0.35">
      <c r="A5" s="220" t="s">
        <v>146</v>
      </c>
      <c r="B5" s="220" t="s">
        <v>147</v>
      </c>
      <c r="C5" s="221" t="s">
        <v>148</v>
      </c>
      <c r="D5" s="220" t="s">
        <v>149</v>
      </c>
      <c r="E5" s="221" t="s">
        <v>150</v>
      </c>
      <c r="F5" s="217" t="s">
        <v>151</v>
      </c>
      <c r="G5" s="219"/>
      <c r="H5" s="219"/>
    </row>
    <row r="6" spans="1:8" x14ac:dyDescent="0.35">
      <c r="A6" s="220"/>
      <c r="B6" s="220"/>
      <c r="C6" s="221"/>
      <c r="D6" s="220"/>
      <c r="E6" s="221"/>
      <c r="F6" s="217"/>
      <c r="G6" s="219"/>
      <c r="H6" s="219"/>
    </row>
    <row r="7" spans="1:8" x14ac:dyDescent="0.35">
      <c r="A7" s="215">
        <f>A69+1</f>
        <v>1</v>
      </c>
      <c r="B7" s="48" t="s">
        <v>152</v>
      </c>
      <c r="C7" s="48"/>
      <c r="D7" s="48"/>
      <c r="E7" s="48"/>
      <c r="F7" s="49">
        <v>66870000</v>
      </c>
      <c r="G7" s="138" t="s">
        <v>0</v>
      </c>
      <c r="H7" s="171" t="s">
        <v>153</v>
      </c>
    </row>
    <row r="8" spans="1:8" x14ac:dyDescent="0.35">
      <c r="A8" s="215"/>
      <c r="B8" s="48" t="s">
        <v>154</v>
      </c>
      <c r="C8" s="50">
        <v>5400000</v>
      </c>
      <c r="D8" s="163">
        <v>9</v>
      </c>
      <c r="E8" s="163">
        <v>0.2</v>
      </c>
      <c r="F8" s="49">
        <v>9720000</v>
      </c>
      <c r="G8" s="138" t="s">
        <v>0</v>
      </c>
      <c r="H8" s="171" t="str">
        <f>H7</f>
        <v>FOLIO 123</v>
      </c>
    </row>
    <row r="9" spans="1:8" x14ac:dyDescent="0.35">
      <c r="A9" s="215" t="s">
        <v>131</v>
      </c>
      <c r="B9" s="48" t="s">
        <v>155</v>
      </c>
      <c r="C9" s="50">
        <v>3500000</v>
      </c>
      <c r="D9" s="163">
        <v>9</v>
      </c>
      <c r="E9" s="163">
        <v>1</v>
      </c>
      <c r="F9" s="49">
        <v>31500000</v>
      </c>
      <c r="G9" s="138" t="s">
        <v>0</v>
      </c>
      <c r="H9" s="171" t="str">
        <f t="shared" ref="H9:H21" si="0">H8</f>
        <v>FOLIO 123</v>
      </c>
    </row>
    <row r="10" spans="1:8" x14ac:dyDescent="0.35">
      <c r="A10" s="215"/>
      <c r="B10" s="51" t="s">
        <v>156</v>
      </c>
      <c r="C10" s="50">
        <v>4000000</v>
      </c>
      <c r="D10" s="163">
        <v>9</v>
      </c>
      <c r="E10" s="163">
        <v>0.1</v>
      </c>
      <c r="F10" s="49">
        <v>3600000</v>
      </c>
      <c r="G10" s="138" t="s">
        <v>0</v>
      </c>
      <c r="H10" s="171" t="str">
        <f t="shared" si="0"/>
        <v>FOLIO 123</v>
      </c>
    </row>
    <row r="11" spans="1:8" x14ac:dyDescent="0.35">
      <c r="A11" s="163" t="s">
        <v>157</v>
      </c>
      <c r="B11" s="51" t="s">
        <v>158</v>
      </c>
      <c r="C11" s="50">
        <v>4000000</v>
      </c>
      <c r="D11" s="163">
        <v>9</v>
      </c>
      <c r="E11" s="163">
        <v>0.1</v>
      </c>
      <c r="F11" s="49">
        <v>3600000</v>
      </c>
      <c r="G11" s="138" t="str">
        <f>G10</f>
        <v>CUMPLE</v>
      </c>
      <c r="H11" s="171" t="str">
        <f t="shared" si="0"/>
        <v>FOLIO 123</v>
      </c>
    </row>
    <row r="12" spans="1:8" x14ac:dyDescent="0.35">
      <c r="A12" s="163" t="s">
        <v>135</v>
      </c>
      <c r="B12" s="51" t="s">
        <v>159</v>
      </c>
      <c r="C12" s="50">
        <v>4000000</v>
      </c>
      <c r="D12" s="163">
        <v>9</v>
      </c>
      <c r="E12" s="163">
        <v>0.15</v>
      </c>
      <c r="F12" s="49">
        <v>5400000</v>
      </c>
      <c r="G12" s="138" t="str">
        <f>G11</f>
        <v>CUMPLE</v>
      </c>
      <c r="H12" s="171" t="str">
        <f t="shared" si="0"/>
        <v>FOLIO 123</v>
      </c>
    </row>
    <row r="13" spans="1:8" x14ac:dyDescent="0.35">
      <c r="A13" s="163"/>
      <c r="B13" s="51" t="s">
        <v>160</v>
      </c>
      <c r="C13" s="50">
        <v>3000000</v>
      </c>
      <c r="D13" s="163">
        <v>9</v>
      </c>
      <c r="E13" s="163">
        <v>0.1</v>
      </c>
      <c r="F13" s="49">
        <v>2700000</v>
      </c>
      <c r="G13" s="138" t="str">
        <f t="shared" ref="G13:G21" si="1">G12</f>
        <v>CUMPLE</v>
      </c>
      <c r="H13" s="171" t="str">
        <f t="shared" si="0"/>
        <v>FOLIO 123</v>
      </c>
    </row>
    <row r="14" spans="1:8" x14ac:dyDescent="0.35">
      <c r="A14" s="163"/>
      <c r="B14" s="51" t="s">
        <v>161</v>
      </c>
      <c r="C14" s="50">
        <v>4500000</v>
      </c>
      <c r="D14" s="163">
        <v>9</v>
      </c>
      <c r="E14" s="163">
        <v>0.2</v>
      </c>
      <c r="F14" s="49">
        <v>8100000</v>
      </c>
      <c r="G14" s="138" t="str">
        <f t="shared" si="1"/>
        <v>CUMPLE</v>
      </c>
      <c r="H14" s="171" t="str">
        <f t="shared" si="0"/>
        <v>FOLIO 123</v>
      </c>
    </row>
    <row r="15" spans="1:8" x14ac:dyDescent="0.35">
      <c r="A15" s="163"/>
      <c r="B15" s="51" t="s">
        <v>162</v>
      </c>
      <c r="C15" s="50">
        <v>5000000</v>
      </c>
      <c r="D15" s="163">
        <v>9</v>
      </c>
      <c r="E15" s="163">
        <v>0.05</v>
      </c>
      <c r="F15" s="49">
        <v>2250000</v>
      </c>
      <c r="G15" s="138" t="str">
        <f t="shared" si="1"/>
        <v>CUMPLE</v>
      </c>
      <c r="H15" s="171" t="str">
        <f t="shared" si="0"/>
        <v>FOLIO 123</v>
      </c>
    </row>
    <row r="16" spans="1:8" s="46" customFormat="1" x14ac:dyDescent="0.2">
      <c r="A16" s="163"/>
      <c r="B16" s="48" t="s">
        <v>163</v>
      </c>
      <c r="C16" s="48"/>
      <c r="D16" s="163"/>
      <c r="E16" s="163"/>
      <c r="F16" s="49">
        <v>29700000</v>
      </c>
      <c r="G16" s="138" t="str">
        <f t="shared" si="1"/>
        <v>CUMPLE</v>
      </c>
      <c r="H16" s="171" t="str">
        <f t="shared" si="0"/>
        <v>FOLIO 123</v>
      </c>
    </row>
    <row r="17" spans="1:8" x14ac:dyDescent="0.35">
      <c r="A17" s="163"/>
      <c r="B17" s="48" t="s">
        <v>164</v>
      </c>
      <c r="C17" s="50">
        <v>2200000</v>
      </c>
      <c r="D17" s="163">
        <v>9</v>
      </c>
      <c r="E17" s="163">
        <v>1</v>
      </c>
      <c r="F17" s="49">
        <v>19800000</v>
      </c>
      <c r="G17" s="138" t="str">
        <f t="shared" si="1"/>
        <v>CUMPLE</v>
      </c>
      <c r="H17" s="171" t="str">
        <f t="shared" si="0"/>
        <v>FOLIO 123</v>
      </c>
    </row>
    <row r="18" spans="1:8" s="46" customFormat="1" x14ac:dyDescent="0.2">
      <c r="A18" s="163"/>
      <c r="B18" s="48" t="s">
        <v>165</v>
      </c>
      <c r="C18" s="50">
        <v>2200000</v>
      </c>
      <c r="D18" s="163">
        <v>9</v>
      </c>
      <c r="E18" s="163">
        <v>0.5</v>
      </c>
      <c r="F18" s="49">
        <v>9900000</v>
      </c>
      <c r="G18" s="138" t="str">
        <f t="shared" si="1"/>
        <v>CUMPLE</v>
      </c>
      <c r="H18" s="171" t="str">
        <f t="shared" si="0"/>
        <v>FOLIO 123</v>
      </c>
    </row>
    <row r="19" spans="1:8" x14ac:dyDescent="0.35">
      <c r="A19" s="163"/>
      <c r="B19" s="48" t="s">
        <v>166</v>
      </c>
      <c r="C19" s="48"/>
      <c r="D19" s="48"/>
      <c r="E19" s="48"/>
      <c r="F19" s="49">
        <v>96570000</v>
      </c>
      <c r="G19" s="138" t="str">
        <f t="shared" si="1"/>
        <v>CUMPLE</v>
      </c>
      <c r="H19" s="171" t="str">
        <f t="shared" si="0"/>
        <v>FOLIO 123</v>
      </c>
    </row>
    <row r="20" spans="1:8" x14ac:dyDescent="0.35">
      <c r="A20" s="163"/>
      <c r="B20" s="48" t="s">
        <v>167</v>
      </c>
      <c r="C20" s="48"/>
      <c r="D20" s="48"/>
      <c r="E20" s="48"/>
      <c r="F20" s="52">
        <v>2.14</v>
      </c>
      <c r="G20" s="138" t="str">
        <f t="shared" si="1"/>
        <v>CUMPLE</v>
      </c>
      <c r="H20" s="171" t="str">
        <f t="shared" si="0"/>
        <v>FOLIO 123</v>
      </c>
    </row>
    <row r="21" spans="1:8" x14ac:dyDescent="0.35">
      <c r="A21" s="163"/>
      <c r="B21" s="48" t="s">
        <v>168</v>
      </c>
      <c r="C21" s="48"/>
      <c r="D21" s="48"/>
      <c r="E21" s="48"/>
      <c r="F21" s="49">
        <v>206659800</v>
      </c>
      <c r="G21" s="138" t="str">
        <f t="shared" si="1"/>
        <v>CUMPLE</v>
      </c>
      <c r="H21" s="171" t="str">
        <f t="shared" si="0"/>
        <v>FOLIO 123</v>
      </c>
    </row>
    <row r="22" spans="1:8" x14ac:dyDescent="0.35">
      <c r="A22" s="163"/>
      <c r="B22" s="172"/>
      <c r="C22" s="172"/>
      <c r="D22" s="172"/>
      <c r="E22" s="172"/>
      <c r="F22" s="52"/>
      <c r="G22" s="138"/>
      <c r="H22" s="171"/>
    </row>
    <row r="23" spans="1:8" x14ac:dyDescent="0.35">
      <c r="A23" s="163"/>
      <c r="B23" s="48" t="s">
        <v>169</v>
      </c>
      <c r="C23" s="48"/>
      <c r="D23" s="48"/>
      <c r="E23" s="48"/>
      <c r="F23" s="52"/>
      <c r="G23" s="138"/>
      <c r="H23" s="171"/>
    </row>
    <row r="24" spans="1:8" x14ac:dyDescent="0.35">
      <c r="A24" s="163"/>
      <c r="B24" s="48" t="s">
        <v>170</v>
      </c>
      <c r="C24" s="48"/>
      <c r="D24" s="48"/>
      <c r="E24" s="48"/>
      <c r="F24" s="52"/>
      <c r="G24" s="138"/>
      <c r="H24" s="171"/>
    </row>
    <row r="25" spans="1:8" x14ac:dyDescent="0.35">
      <c r="A25" s="163"/>
      <c r="B25" s="51" t="s">
        <v>171</v>
      </c>
      <c r="C25" s="50">
        <v>1680000</v>
      </c>
      <c r="D25" s="163">
        <v>9</v>
      </c>
      <c r="E25" s="163">
        <v>1</v>
      </c>
      <c r="F25" s="49">
        <v>15120000</v>
      </c>
      <c r="G25" s="138" t="s">
        <v>0</v>
      </c>
      <c r="H25" s="171" t="str">
        <f>H21</f>
        <v>FOLIO 123</v>
      </c>
    </row>
    <row r="26" spans="1:8" x14ac:dyDescent="0.35">
      <c r="A26" s="163"/>
      <c r="B26" s="48" t="s">
        <v>172</v>
      </c>
      <c r="C26" s="50">
        <v>500000</v>
      </c>
      <c r="D26" s="163">
        <v>9</v>
      </c>
      <c r="E26" s="163">
        <v>1</v>
      </c>
      <c r="F26" s="49">
        <v>4500000</v>
      </c>
      <c r="G26" s="138" t="s">
        <v>0</v>
      </c>
      <c r="H26" s="171" t="str">
        <f>H25</f>
        <v>FOLIO 123</v>
      </c>
    </row>
    <row r="27" spans="1:8" x14ac:dyDescent="0.35">
      <c r="A27" s="163"/>
      <c r="B27" s="48" t="s">
        <v>173</v>
      </c>
      <c r="C27" s="50">
        <v>500000</v>
      </c>
      <c r="D27" s="163">
        <v>9</v>
      </c>
      <c r="E27" s="163">
        <v>1</v>
      </c>
      <c r="F27" s="49">
        <v>4500000</v>
      </c>
      <c r="G27" s="138" t="s">
        <v>0</v>
      </c>
      <c r="H27" s="171" t="str">
        <f>H26</f>
        <v>FOLIO 123</v>
      </c>
    </row>
    <row r="28" spans="1:8" x14ac:dyDescent="0.35">
      <c r="A28" s="163"/>
      <c r="B28" s="48" t="s">
        <v>174</v>
      </c>
      <c r="C28" s="48"/>
      <c r="D28" s="163"/>
      <c r="E28" s="163"/>
      <c r="F28" s="52"/>
      <c r="G28" s="138"/>
      <c r="H28" s="171"/>
    </row>
    <row r="29" spans="1:8" ht="30" x14ac:dyDescent="0.35">
      <c r="A29" s="163"/>
      <c r="B29" s="48" t="s">
        <v>175</v>
      </c>
      <c r="C29" s="50">
        <v>200000</v>
      </c>
      <c r="D29" s="163">
        <v>9</v>
      </c>
      <c r="E29" s="163">
        <v>1</v>
      </c>
      <c r="F29" s="49">
        <v>1800000</v>
      </c>
      <c r="G29" s="138" t="s">
        <v>0</v>
      </c>
      <c r="H29" s="171" t="s">
        <v>124</v>
      </c>
    </row>
    <row r="30" spans="1:8" ht="75" x14ac:dyDescent="0.35">
      <c r="A30" s="163"/>
      <c r="B30" s="48" t="s">
        <v>176</v>
      </c>
      <c r="C30" s="50">
        <v>300000</v>
      </c>
      <c r="D30" s="163">
        <v>9</v>
      </c>
      <c r="E30" s="163">
        <v>1</v>
      </c>
      <c r="F30" s="49">
        <v>2700000</v>
      </c>
      <c r="G30" s="138" t="s">
        <v>0</v>
      </c>
      <c r="H30" s="171" t="s">
        <v>124</v>
      </c>
    </row>
    <row r="31" spans="1:8" ht="30" x14ac:dyDescent="0.35">
      <c r="A31" s="163"/>
      <c r="B31" s="48" t="s">
        <v>177</v>
      </c>
      <c r="C31" s="50">
        <v>303447</v>
      </c>
      <c r="D31" s="163">
        <v>9</v>
      </c>
      <c r="E31" s="163">
        <v>1</v>
      </c>
      <c r="F31" s="49">
        <v>2731023</v>
      </c>
      <c r="G31" s="138" t="s">
        <v>0</v>
      </c>
      <c r="H31" s="171" t="s">
        <v>124</v>
      </c>
    </row>
    <row r="32" spans="1:8" x14ac:dyDescent="0.35">
      <c r="A32" s="163"/>
      <c r="B32" s="48" t="s">
        <v>178</v>
      </c>
      <c r="C32" s="48"/>
      <c r="D32" s="48"/>
      <c r="E32" s="48"/>
      <c r="F32" s="49">
        <v>31351023</v>
      </c>
      <c r="G32" s="138" t="s">
        <v>0</v>
      </c>
      <c r="H32" s="171" t="s">
        <v>124</v>
      </c>
    </row>
    <row r="33" spans="1:8" x14ac:dyDescent="0.35">
      <c r="A33" s="163"/>
      <c r="B33" s="172"/>
      <c r="C33" s="172"/>
      <c r="D33" s="172"/>
      <c r="E33" s="172"/>
      <c r="F33" s="52"/>
      <c r="G33" s="138"/>
      <c r="H33" s="171"/>
    </row>
    <row r="34" spans="1:8" x14ac:dyDescent="0.35">
      <c r="A34" s="163"/>
      <c r="B34" s="48" t="s">
        <v>179</v>
      </c>
      <c r="C34" s="48"/>
      <c r="D34" s="48"/>
      <c r="E34" s="48"/>
      <c r="F34" s="49">
        <v>238010823</v>
      </c>
      <c r="G34" s="138" t="s">
        <v>0</v>
      </c>
      <c r="H34" s="171" t="s">
        <v>124</v>
      </c>
    </row>
    <row r="35" spans="1:8" x14ac:dyDescent="0.35">
      <c r="A35" s="163"/>
      <c r="B35" s="218" t="s">
        <v>180</v>
      </c>
      <c r="C35" s="218"/>
      <c r="D35" s="218"/>
      <c r="E35" s="218"/>
      <c r="F35" s="49">
        <v>45222056.369999997</v>
      </c>
      <c r="G35" s="138" t="s">
        <v>0</v>
      </c>
      <c r="H35" s="171" t="s">
        <v>124</v>
      </c>
    </row>
    <row r="36" spans="1:8" x14ac:dyDescent="0.35">
      <c r="A36" s="163"/>
      <c r="B36" s="218" t="s">
        <v>181</v>
      </c>
      <c r="C36" s="218"/>
      <c r="D36" s="218"/>
      <c r="E36" s="218"/>
      <c r="F36" s="49">
        <v>2.63</v>
      </c>
      <c r="G36" s="138" t="s">
        <v>0</v>
      </c>
      <c r="H36" s="171" t="s">
        <v>124</v>
      </c>
    </row>
    <row r="37" spans="1:8" x14ac:dyDescent="0.35">
      <c r="A37" s="163"/>
      <c r="B37" s="48" t="s">
        <v>182</v>
      </c>
      <c r="C37" s="48"/>
      <c r="D37" s="48"/>
      <c r="E37" s="48"/>
      <c r="F37" s="49">
        <v>283232882</v>
      </c>
      <c r="G37" s="138" t="s">
        <v>0</v>
      </c>
      <c r="H37" s="171" t="s">
        <v>124</v>
      </c>
    </row>
    <row r="38" spans="1:8" x14ac:dyDescent="0.35">
      <c r="H38" s="177"/>
    </row>
    <row r="39" spans="1:8" x14ac:dyDescent="0.35">
      <c r="H39" s="177"/>
    </row>
    <row r="42" spans="1:8" x14ac:dyDescent="0.35">
      <c r="B42" s="192" t="s">
        <v>120</v>
      </c>
      <c r="C42" s="192"/>
      <c r="D42" s="192"/>
    </row>
    <row r="43" spans="1:8" x14ac:dyDescent="0.35">
      <c r="B43" s="209" t="s">
        <v>234</v>
      </c>
      <c r="C43" s="209"/>
      <c r="D43" s="157"/>
    </row>
  </sheetData>
  <mergeCells count="17">
    <mergeCell ref="A2:H2"/>
    <mergeCell ref="B3:F3"/>
    <mergeCell ref="G3:G6"/>
    <mergeCell ref="H3:H6"/>
    <mergeCell ref="A4:C4"/>
    <mergeCell ref="A5:A6"/>
    <mergeCell ref="B5:B6"/>
    <mergeCell ref="C5:C6"/>
    <mergeCell ref="D5:D6"/>
    <mergeCell ref="E5:E6"/>
    <mergeCell ref="B42:D42"/>
    <mergeCell ref="B43:C43"/>
    <mergeCell ref="F5:F6"/>
    <mergeCell ref="A7:A8"/>
    <mergeCell ref="A9:A10"/>
    <mergeCell ref="B35:E35"/>
    <mergeCell ref="B36:E36"/>
  </mergeCells>
  <pageMargins left="0.25" right="0.25" top="0.75" bottom="0.75" header="0.3" footer="0.3"/>
  <pageSetup paperSize="5"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topLeftCell="A4" zoomScale="90" zoomScaleNormal="90" workbookViewId="0">
      <selection activeCell="N17" sqref="N17"/>
    </sheetView>
  </sheetViews>
  <sheetFormatPr baseColWidth="10" defaultRowHeight="15" x14ac:dyDescent="0.25"/>
  <cols>
    <col min="1" max="1" width="11.42578125" style="53"/>
    <col min="2" max="2" width="27.5703125" style="53" customWidth="1"/>
    <col min="3" max="3" width="32.5703125" style="53" customWidth="1"/>
    <col min="4" max="4" width="23.7109375" style="53" customWidth="1"/>
    <col min="5" max="5" width="15.28515625" style="53" customWidth="1"/>
    <col min="6" max="6" width="14.85546875" style="53" bestFit="1" customWidth="1"/>
    <col min="7" max="7" width="16" style="53" bestFit="1" customWidth="1"/>
    <col min="8" max="8" width="25.5703125" style="53" bestFit="1" customWidth="1"/>
    <col min="9" max="9" width="26.42578125" style="53" customWidth="1"/>
    <col min="10" max="10" width="22.7109375" style="53" customWidth="1"/>
    <col min="11" max="11" width="23.7109375" style="53" customWidth="1"/>
    <col min="12" max="12" width="23.5703125" style="53" customWidth="1"/>
    <col min="13" max="13" width="11.42578125" style="53"/>
    <col min="14" max="14" width="25.5703125" style="53" bestFit="1" customWidth="1"/>
    <col min="15" max="15" width="25.42578125" style="53" customWidth="1"/>
    <col min="16" max="16" width="18.28515625" style="53" customWidth="1"/>
    <col min="17" max="17" width="24.42578125" style="53" customWidth="1"/>
    <col min="18" max="16384" width="11.42578125" style="53"/>
  </cols>
  <sheetData>
    <row r="1" spans="1:14" x14ac:dyDescent="0.25">
      <c r="D1" s="54"/>
    </row>
    <row r="2" spans="1:14" x14ac:dyDescent="0.25">
      <c r="B2" s="55" t="str">
        <f>+[1]DOCUMENTOS!B2</f>
        <v>INVITACIÓN ABIERTA No 019 DE 2021</v>
      </c>
    </row>
    <row r="3" spans="1:14" ht="64.5" customHeight="1" x14ac:dyDescent="0.25">
      <c r="B3" s="226" t="str">
        <f>+[1]DOCUMENTOS!B3</f>
        <v>INTERVENTORIA TECNICA, ADMINISTRATIVA, FINANCIERA, AMBIENTAL Y SOCIAL DE LAS OBRAS DE CONSTRUCCION Y PUESTA EN FUNCIONAMIENTO DE PLANTA DE TRATAMIENTO DE AGUAS RESIDUALES DOMESTICAS E INDUSTRIALES DE LA EMPRESA DE LICORES DE CUNDINAMARCA</v>
      </c>
      <c r="C3" s="226"/>
      <c r="D3" s="226"/>
      <c r="E3" s="226"/>
      <c r="F3" s="226"/>
    </row>
    <row r="4" spans="1:14" x14ac:dyDescent="0.25">
      <c r="B4" s="56"/>
      <c r="C4" s="56"/>
      <c r="D4" s="56"/>
      <c r="E4" s="56"/>
      <c r="F4" s="56"/>
    </row>
    <row r="5" spans="1:14" x14ac:dyDescent="0.25">
      <c r="B5" s="55" t="s">
        <v>183</v>
      </c>
    </row>
    <row r="7" spans="1:14" ht="62.25" customHeight="1" x14ac:dyDescent="0.25">
      <c r="B7" s="57" t="s">
        <v>184</v>
      </c>
      <c r="C7" s="227" t="s">
        <v>185</v>
      </c>
      <c r="D7" s="228"/>
      <c r="F7" s="53" t="s">
        <v>186</v>
      </c>
    </row>
    <row r="8" spans="1:14" ht="18.75" customHeight="1" x14ac:dyDescent="0.25">
      <c r="B8" s="58" t="s">
        <v>187</v>
      </c>
      <c r="C8" s="59" t="s">
        <v>188</v>
      </c>
      <c r="D8" s="60" t="s">
        <v>189</v>
      </c>
      <c r="F8" s="61"/>
    </row>
    <row r="9" spans="1:14" ht="18.75" customHeight="1" x14ac:dyDescent="0.25">
      <c r="B9" s="62" t="s">
        <v>190</v>
      </c>
      <c r="C9" s="59" t="s">
        <v>191</v>
      </c>
      <c r="D9" s="59" t="s">
        <v>192</v>
      </c>
      <c r="F9" s="61"/>
    </row>
    <row r="10" spans="1:14" ht="18.75" customHeight="1" x14ac:dyDescent="0.25">
      <c r="B10" s="62" t="s">
        <v>193</v>
      </c>
      <c r="C10" s="59" t="s">
        <v>194</v>
      </c>
      <c r="D10" s="59" t="s">
        <v>195</v>
      </c>
      <c r="F10" s="61"/>
    </row>
    <row r="11" spans="1:14" ht="18.75" customHeight="1" x14ac:dyDescent="0.25">
      <c r="B11" s="62" t="s">
        <v>196</v>
      </c>
      <c r="C11" s="59" t="s">
        <v>197</v>
      </c>
      <c r="D11" s="59" t="s">
        <v>198</v>
      </c>
      <c r="F11" s="61"/>
    </row>
    <row r="12" spans="1:14" ht="31.5" x14ac:dyDescent="0.25">
      <c r="A12" s="63"/>
      <c r="B12" s="64" t="s">
        <v>199</v>
      </c>
      <c r="C12" s="59" t="s">
        <v>200</v>
      </c>
      <c r="D12" s="65" t="s">
        <v>201</v>
      </c>
      <c r="E12" s="66"/>
    </row>
    <row r="13" spans="1:14" ht="23.25" customHeight="1" x14ac:dyDescent="0.25">
      <c r="B13" s="62" t="s">
        <v>202</v>
      </c>
      <c r="C13" s="60" t="s">
        <v>203</v>
      </c>
      <c r="D13" s="67" t="s">
        <v>204</v>
      </c>
      <c r="E13" s="66"/>
    </row>
    <row r="14" spans="1:14" ht="13.5" customHeight="1" x14ac:dyDescent="0.25">
      <c r="B14" s="68"/>
      <c r="C14" s="69"/>
      <c r="D14" s="70"/>
    </row>
    <row r="15" spans="1:14" x14ac:dyDescent="0.25">
      <c r="B15" s="71"/>
      <c r="C15" s="72"/>
      <c r="D15" s="73"/>
      <c r="E15" s="74"/>
      <c r="F15" s="75"/>
      <c r="N15" s="76"/>
    </row>
    <row r="16" spans="1:14" ht="15" customHeight="1" x14ac:dyDescent="0.25">
      <c r="B16" s="229" t="str">
        <f>+[1]DOCUMENTOS!B5</f>
        <v>CONSORCIO PTAR ILC</v>
      </c>
      <c r="C16" s="230"/>
      <c r="D16" s="230"/>
      <c r="E16" s="230"/>
      <c r="F16" s="230"/>
      <c r="G16" s="230"/>
      <c r="H16" s="230"/>
      <c r="I16" s="230"/>
      <c r="J16" s="230"/>
      <c r="K16" s="230"/>
      <c r="L16" s="230"/>
    </row>
    <row r="17" spans="2:18" ht="15.75" thickBot="1" x14ac:dyDescent="0.3">
      <c r="B17" s="231">
        <v>0.75</v>
      </c>
      <c r="C17" s="232"/>
      <c r="D17" s="232"/>
      <c r="E17" s="232"/>
      <c r="F17" s="77"/>
      <c r="H17" s="233">
        <v>0.25</v>
      </c>
      <c r="I17" s="234"/>
      <c r="J17" s="234"/>
      <c r="K17" s="234"/>
      <c r="L17" s="234"/>
    </row>
    <row r="18" spans="2:18" ht="15.75" thickBot="1" x14ac:dyDescent="0.3">
      <c r="B18" s="222" t="str">
        <f>+[1]DOCUMENTOS!C7</f>
        <v>MORALBA SANCHEZ ORDOÑEZ</v>
      </c>
      <c r="C18" s="223"/>
      <c r="D18" s="223"/>
      <c r="E18" s="223"/>
      <c r="F18" s="78"/>
      <c r="H18" s="222" t="str">
        <f>+[1]DOCUMENTOS!F7</f>
        <v>NORMALIZAR INGENIERIA SAS</v>
      </c>
      <c r="I18" s="223"/>
      <c r="J18" s="223"/>
      <c r="K18" s="223"/>
      <c r="L18" s="78"/>
      <c r="N18" s="222" t="str">
        <f>+B16</f>
        <v>CONSORCIO PTAR ILC</v>
      </c>
      <c r="O18" s="223"/>
      <c r="P18" s="223"/>
      <c r="Q18" s="223"/>
      <c r="R18" s="78" t="s">
        <v>0</v>
      </c>
    </row>
    <row r="19" spans="2:18" x14ac:dyDescent="0.25">
      <c r="B19" s="79" t="s">
        <v>205</v>
      </c>
      <c r="C19" s="71"/>
      <c r="D19" s="71"/>
      <c r="E19" s="71"/>
      <c r="F19" s="80"/>
      <c r="H19" s="79" t="s">
        <v>205</v>
      </c>
      <c r="I19" s="71"/>
      <c r="J19" s="71"/>
      <c r="K19" s="71"/>
      <c r="L19" s="80"/>
      <c r="N19" s="79" t="s">
        <v>205</v>
      </c>
      <c r="O19" s="71"/>
      <c r="P19" s="71"/>
      <c r="Q19" s="71"/>
      <c r="R19" s="80"/>
    </row>
    <row r="20" spans="2:18" ht="15.75" thickBot="1" x14ac:dyDescent="0.3">
      <c r="B20" s="81"/>
      <c r="C20" s="82" t="s">
        <v>206</v>
      </c>
      <c r="D20" s="83">
        <v>1657875336</v>
      </c>
      <c r="E20" s="84">
        <f>+D20/D21</f>
        <v>37.202785867910215</v>
      </c>
      <c r="F20" s="85" t="s">
        <v>0</v>
      </c>
      <c r="H20" s="81"/>
      <c r="I20" s="82" t="s">
        <v>206</v>
      </c>
      <c r="J20" s="83">
        <v>663111406</v>
      </c>
      <c r="K20" s="84">
        <f>+J20/J21</f>
        <v>4.4330232449808422</v>
      </c>
      <c r="L20" s="85" t="s">
        <v>0</v>
      </c>
      <c r="N20" s="81"/>
      <c r="O20" s="82" t="s">
        <v>206</v>
      </c>
      <c r="P20" s="83">
        <f>(D20*75%)+(J20*25%)</f>
        <v>1409184353.5</v>
      </c>
      <c r="Q20" s="84">
        <f>+P20/P21</f>
        <v>19.898528992112926</v>
      </c>
      <c r="R20" s="85" t="s">
        <v>0</v>
      </c>
    </row>
    <row r="21" spans="2:18" x14ac:dyDescent="0.25">
      <c r="B21" s="81" t="s">
        <v>187</v>
      </c>
      <c r="C21" s="72" t="s">
        <v>207</v>
      </c>
      <c r="D21" s="73">
        <v>44563204</v>
      </c>
      <c r="E21" s="86"/>
      <c r="F21" s="85"/>
      <c r="H21" s="81" t="s">
        <v>187</v>
      </c>
      <c r="I21" s="72" t="s">
        <v>207</v>
      </c>
      <c r="J21" s="73">
        <v>149584464</v>
      </c>
      <c r="K21" s="86"/>
      <c r="L21" s="85"/>
      <c r="N21" s="81" t="s">
        <v>187</v>
      </c>
      <c r="O21" s="72" t="s">
        <v>207</v>
      </c>
      <c r="P21" s="73">
        <f>(D21*75%)+(J21*25%)</f>
        <v>70818519</v>
      </c>
      <c r="Q21" s="86"/>
      <c r="R21" s="85"/>
    </row>
    <row r="22" spans="2:18" x14ac:dyDescent="0.25">
      <c r="B22" s="81"/>
      <c r="C22" s="71"/>
      <c r="D22" s="73"/>
      <c r="E22" s="86"/>
      <c r="F22" s="85"/>
      <c r="H22" s="81"/>
      <c r="I22" s="71"/>
      <c r="J22" s="73"/>
      <c r="K22" s="86"/>
      <c r="L22" s="85"/>
      <c r="N22" s="81"/>
      <c r="O22" s="71"/>
      <c r="P22" s="73"/>
      <c r="Q22" s="86"/>
      <c r="R22" s="85"/>
    </row>
    <row r="23" spans="2:18" ht="15.75" thickBot="1" x14ac:dyDescent="0.3">
      <c r="B23" s="81" t="s">
        <v>208</v>
      </c>
      <c r="C23" s="82" t="s">
        <v>209</v>
      </c>
      <c r="D23" s="83">
        <v>267259204</v>
      </c>
      <c r="E23" s="87">
        <f>(D23/D24)</f>
        <v>9.7722051963301221E-2</v>
      </c>
      <c r="F23" s="85" t="s">
        <v>0</v>
      </c>
      <c r="H23" s="81" t="s">
        <v>208</v>
      </c>
      <c r="I23" s="82" t="s">
        <v>209</v>
      </c>
      <c r="J23" s="83">
        <v>384831272</v>
      </c>
      <c r="K23" s="87">
        <f>(J23/J24)</f>
        <v>0.57605368939755364</v>
      </c>
      <c r="L23" s="85" t="s">
        <v>127</v>
      </c>
      <c r="N23" s="81" t="s">
        <v>208</v>
      </c>
      <c r="O23" s="82" t="s">
        <v>209</v>
      </c>
      <c r="P23" s="83">
        <f>(D23*75%)+(J23*25%)</f>
        <v>296652221</v>
      </c>
      <c r="Q23" s="88">
        <f>(P23/P24)</f>
        <v>0.13373673774901162</v>
      </c>
      <c r="R23" s="85" t="s">
        <v>0</v>
      </c>
    </row>
    <row r="24" spans="2:18" x14ac:dyDescent="0.25">
      <c r="B24" s="81"/>
      <c r="C24" s="72" t="s">
        <v>210</v>
      </c>
      <c r="D24" s="73">
        <v>2734891446</v>
      </c>
      <c r="E24" s="88"/>
      <c r="F24" s="85"/>
      <c r="H24" s="81"/>
      <c r="I24" s="72" t="s">
        <v>210</v>
      </c>
      <c r="J24" s="73">
        <v>668047578</v>
      </c>
      <c r="K24" s="88"/>
      <c r="L24" s="85"/>
      <c r="N24" s="81"/>
      <c r="O24" s="72" t="s">
        <v>210</v>
      </c>
      <c r="P24" s="73">
        <f>(D24*75%)+(J24*25%)</f>
        <v>2218180479</v>
      </c>
      <c r="Q24" s="86"/>
      <c r="R24" s="85"/>
    </row>
    <row r="25" spans="2:18" x14ac:dyDescent="0.25">
      <c r="B25" s="81"/>
      <c r="C25" s="72"/>
      <c r="D25" s="73"/>
      <c r="E25" s="88"/>
      <c r="F25" s="85"/>
      <c r="H25" s="81"/>
      <c r="I25" s="72"/>
      <c r="J25" s="73"/>
      <c r="K25" s="88"/>
      <c r="L25" s="85"/>
      <c r="N25" s="81"/>
      <c r="O25" s="72"/>
      <c r="P25" s="73"/>
      <c r="Q25" s="86"/>
      <c r="R25" s="85"/>
    </row>
    <row r="26" spans="2:18" x14ac:dyDescent="0.25">
      <c r="B26" s="81" t="s">
        <v>193</v>
      </c>
      <c r="C26" s="72" t="s">
        <v>211</v>
      </c>
      <c r="D26" s="89" t="s">
        <v>212</v>
      </c>
      <c r="E26" s="90">
        <f>D20-D21</f>
        <v>1613312132</v>
      </c>
      <c r="F26" s="85" t="s">
        <v>0</v>
      </c>
      <c r="H26" s="81" t="s">
        <v>193</v>
      </c>
      <c r="I26" s="72" t="s">
        <v>213</v>
      </c>
      <c r="J26" s="89" t="s">
        <v>214</v>
      </c>
      <c r="K26" s="90">
        <f>J20-J21</f>
        <v>513526942</v>
      </c>
      <c r="L26" s="85" t="s">
        <v>0</v>
      </c>
      <c r="N26" s="81" t="s">
        <v>193</v>
      </c>
      <c r="O26" s="72" t="s">
        <v>213</v>
      </c>
      <c r="P26" s="73" t="s">
        <v>215</v>
      </c>
      <c r="Q26" s="73">
        <f>P20-P21</f>
        <v>1338365834.5</v>
      </c>
      <c r="R26" s="85" t="s">
        <v>0</v>
      </c>
    </row>
    <row r="27" spans="2:18" x14ac:dyDescent="0.25">
      <c r="B27" s="81"/>
      <c r="C27" s="72"/>
      <c r="D27" s="73"/>
      <c r="E27" s="88"/>
      <c r="F27" s="85"/>
      <c r="H27" s="81"/>
      <c r="I27" s="72"/>
      <c r="J27" s="73"/>
      <c r="K27" s="88"/>
      <c r="L27" s="85"/>
      <c r="N27" s="81"/>
      <c r="O27" s="72"/>
      <c r="P27" s="73"/>
      <c r="Q27" s="86"/>
      <c r="R27" s="85"/>
    </row>
    <row r="28" spans="2:18" ht="15.75" thickBot="1" x14ac:dyDescent="0.3">
      <c r="B28" s="81" t="s">
        <v>216</v>
      </c>
      <c r="C28" s="82" t="s">
        <v>217</v>
      </c>
      <c r="D28" s="83">
        <v>375264823</v>
      </c>
      <c r="E28" s="91">
        <f>D28/D29</f>
        <v>26.238209126452823</v>
      </c>
      <c r="F28" s="85" t="s">
        <v>126</v>
      </c>
      <c r="H28" s="81" t="s">
        <v>216</v>
      </c>
      <c r="I28" s="82" t="s">
        <v>217</v>
      </c>
      <c r="J28" s="83">
        <v>152493063</v>
      </c>
      <c r="K28" s="91">
        <f>J28/J29</f>
        <v>48.506786010451862</v>
      </c>
      <c r="L28" s="85" t="s">
        <v>0</v>
      </c>
      <c r="N28" s="81" t="s">
        <v>216</v>
      </c>
      <c r="O28" s="82" t="s">
        <v>217</v>
      </c>
      <c r="P28" s="83">
        <f>(D28*75%)+(J28*25%)</f>
        <v>319571883</v>
      </c>
      <c r="Q28" s="86">
        <f>P28/P29</f>
        <v>27.758428911887638</v>
      </c>
      <c r="R28" s="85" t="s">
        <v>0</v>
      </c>
    </row>
    <row r="29" spans="2:18" x14ac:dyDescent="0.25">
      <c r="B29" s="81"/>
      <c r="C29" s="72" t="s">
        <v>218</v>
      </c>
      <c r="D29" s="73">
        <v>14302227</v>
      </c>
      <c r="E29" s="88"/>
      <c r="F29" s="85"/>
      <c r="H29" s="81"/>
      <c r="I29" s="72" t="s">
        <v>218</v>
      </c>
      <c r="J29" s="73">
        <v>3143747</v>
      </c>
      <c r="K29" s="88"/>
      <c r="L29" s="85"/>
      <c r="N29" s="81"/>
      <c r="O29" s="72" t="s">
        <v>218</v>
      </c>
      <c r="P29" s="73">
        <f>(D29*75%)+(J29*25%)</f>
        <v>11512607</v>
      </c>
      <c r="Q29" s="86"/>
      <c r="R29" s="85"/>
    </row>
    <row r="30" spans="2:18" x14ac:dyDescent="0.25">
      <c r="B30" s="81"/>
      <c r="C30" s="72"/>
      <c r="D30" s="73"/>
      <c r="E30" s="88"/>
      <c r="F30" s="85"/>
      <c r="H30" s="81"/>
      <c r="I30" s="72"/>
      <c r="J30" s="73"/>
      <c r="K30" s="88"/>
      <c r="L30" s="85"/>
      <c r="N30" s="81"/>
      <c r="O30" s="72"/>
      <c r="P30" s="73"/>
      <c r="Q30" s="86"/>
      <c r="R30" s="85"/>
    </row>
    <row r="31" spans="2:18" ht="15.75" thickBot="1" x14ac:dyDescent="0.3">
      <c r="B31" s="81" t="s">
        <v>199</v>
      </c>
      <c r="C31" s="82" t="s">
        <v>217</v>
      </c>
      <c r="D31" s="83">
        <f>+D28</f>
        <v>375264823</v>
      </c>
      <c r="E31" s="88">
        <f>(D31/D32)</f>
        <v>0.15207485808170923</v>
      </c>
      <c r="F31" s="85" t="s">
        <v>0</v>
      </c>
      <c r="H31" s="81" t="s">
        <v>199</v>
      </c>
      <c r="I31" s="82" t="s">
        <v>217</v>
      </c>
      <c r="J31" s="83">
        <f>+J28</f>
        <v>152493063</v>
      </c>
      <c r="K31" s="87">
        <f>J31/J32</f>
        <v>0.53843320377181958</v>
      </c>
      <c r="L31" s="85" t="s">
        <v>0</v>
      </c>
      <c r="N31" s="81" t="s">
        <v>199</v>
      </c>
      <c r="O31" s="82" t="s">
        <v>217</v>
      </c>
      <c r="P31" s="83">
        <f>((D31*75%)+(J31*25%))</f>
        <v>319571883</v>
      </c>
      <c r="Q31" s="88">
        <f>(P31/P32)</f>
        <v>0.16631131062970816</v>
      </c>
      <c r="R31" s="85" t="s">
        <v>0</v>
      </c>
    </row>
    <row r="32" spans="2:18" x14ac:dyDescent="0.25">
      <c r="B32" s="81"/>
      <c r="C32" s="72" t="s">
        <v>219</v>
      </c>
      <c r="D32" s="73">
        <v>2467632242</v>
      </c>
      <c r="E32" s="88"/>
      <c r="F32" s="85"/>
      <c r="H32" s="81"/>
      <c r="I32" s="72" t="s">
        <v>219</v>
      </c>
      <c r="J32" s="73">
        <v>283216306</v>
      </c>
      <c r="K32" s="88"/>
      <c r="L32" s="85"/>
      <c r="N32" s="81"/>
      <c r="O32" s="72" t="s">
        <v>219</v>
      </c>
      <c r="P32" s="73">
        <f>((D32*75%)+(J32*25%))</f>
        <v>1921528258</v>
      </c>
      <c r="Q32" s="86"/>
      <c r="R32" s="85"/>
    </row>
    <row r="33" spans="2:18" x14ac:dyDescent="0.25">
      <c r="B33" s="81"/>
      <c r="C33" s="72"/>
      <c r="D33" s="73"/>
      <c r="E33" s="88"/>
      <c r="F33" s="85"/>
      <c r="H33" s="81"/>
      <c r="I33" s="72"/>
      <c r="J33" s="73"/>
      <c r="K33" s="88"/>
      <c r="L33" s="85"/>
      <c r="N33" s="81"/>
      <c r="O33" s="72"/>
      <c r="P33" s="73"/>
      <c r="Q33" s="86"/>
      <c r="R33" s="85"/>
    </row>
    <row r="34" spans="2:18" ht="15.75" thickBot="1" x14ac:dyDescent="0.3">
      <c r="B34" s="81" t="s">
        <v>202</v>
      </c>
      <c r="C34" s="82" t="s">
        <v>217</v>
      </c>
      <c r="D34" s="83">
        <f>+D31</f>
        <v>375264823</v>
      </c>
      <c r="E34" s="87">
        <f>D34/D35</f>
        <v>0.13721379089793678</v>
      </c>
      <c r="F34" s="85" t="s">
        <v>0</v>
      </c>
      <c r="H34" s="81" t="s">
        <v>202</v>
      </c>
      <c r="I34" s="82" t="s">
        <v>217</v>
      </c>
      <c r="J34" s="83">
        <f>+J31</f>
        <v>152493063</v>
      </c>
      <c r="K34" s="87">
        <f>J34/J35</f>
        <v>0.22826677024491809</v>
      </c>
      <c r="L34" s="85" t="s">
        <v>0</v>
      </c>
      <c r="N34" s="81" t="s">
        <v>202</v>
      </c>
      <c r="O34" s="82" t="s">
        <v>217</v>
      </c>
      <c r="P34" s="83">
        <f>((D34*75%)+(J34*25%))</f>
        <v>319571883</v>
      </c>
      <c r="Q34" s="88">
        <f>P34/P35</f>
        <v>0.14406937849532847</v>
      </c>
      <c r="R34" s="85" t="s">
        <v>0</v>
      </c>
    </row>
    <row r="35" spans="2:18" x14ac:dyDescent="0.25">
      <c r="B35" s="81"/>
      <c r="C35" s="72" t="s">
        <v>210</v>
      </c>
      <c r="D35" s="73">
        <f>+D24</f>
        <v>2734891446</v>
      </c>
      <c r="E35" s="86"/>
      <c r="F35" s="85"/>
      <c r="H35" s="81"/>
      <c r="I35" s="72" t="s">
        <v>210</v>
      </c>
      <c r="J35" s="73">
        <f>+J24</f>
        <v>668047578</v>
      </c>
      <c r="K35" s="86"/>
      <c r="L35" s="85"/>
      <c r="N35" s="81"/>
      <c r="O35" s="72" t="s">
        <v>210</v>
      </c>
      <c r="P35" s="73">
        <f>((D35*75%)+(J35*25%))</f>
        <v>2218180479</v>
      </c>
      <c r="Q35" s="86"/>
      <c r="R35" s="85"/>
    </row>
    <row r="36" spans="2:18" ht="15.75" thickBot="1" x14ac:dyDescent="0.3">
      <c r="B36" s="92"/>
      <c r="C36" s="93"/>
      <c r="D36" s="93"/>
      <c r="E36" s="93"/>
      <c r="F36" s="94"/>
      <c r="H36" s="92"/>
      <c r="I36" s="93"/>
      <c r="J36" s="93"/>
      <c r="K36" s="93"/>
      <c r="L36" s="94"/>
      <c r="N36" s="92"/>
      <c r="O36" s="93"/>
      <c r="P36" s="93"/>
      <c r="Q36" s="93"/>
      <c r="R36" s="94"/>
    </row>
    <row r="37" spans="2:18" ht="15.75" x14ac:dyDescent="0.25">
      <c r="B37" s="224"/>
      <c r="C37" s="224"/>
      <c r="D37" s="224"/>
      <c r="E37" s="224"/>
      <c r="F37" s="224"/>
      <c r="G37" s="224"/>
      <c r="H37" s="224"/>
      <c r="I37" s="224"/>
      <c r="J37" s="224"/>
      <c r="K37" s="224"/>
      <c r="L37" s="224"/>
    </row>
    <row r="38" spans="2:18" x14ac:dyDescent="0.25">
      <c r="B38" s="71"/>
      <c r="C38" s="72"/>
      <c r="D38" s="73"/>
      <c r="E38" s="86"/>
      <c r="F38" s="75"/>
    </row>
    <row r="39" spans="2:18" x14ac:dyDescent="0.25">
      <c r="B39" s="71"/>
      <c r="C39" s="72"/>
      <c r="D39" s="73"/>
      <c r="E39" s="86"/>
      <c r="F39" s="75"/>
    </row>
    <row r="40" spans="2:18" x14ac:dyDescent="0.25">
      <c r="B40" s="71"/>
      <c r="C40" s="72"/>
      <c r="D40" s="73"/>
      <c r="E40" s="86"/>
      <c r="F40" s="75"/>
    </row>
    <row r="41" spans="2:18" x14ac:dyDescent="0.25">
      <c r="B41" s="225"/>
      <c r="C41" s="225"/>
      <c r="D41" s="225"/>
      <c r="E41" s="225"/>
      <c r="F41" s="77"/>
      <c r="H41" s="225"/>
      <c r="I41" s="225"/>
      <c r="J41" s="225"/>
      <c r="K41" s="225"/>
      <c r="L41" s="77"/>
      <c r="N41" s="225"/>
      <c r="O41" s="225"/>
      <c r="P41" s="225"/>
      <c r="Q41" s="225"/>
      <c r="R41" s="77"/>
    </row>
    <row r="42" spans="2:18" x14ac:dyDescent="0.25">
      <c r="B42" s="95"/>
      <c r="C42" s="71"/>
      <c r="D42" s="71"/>
      <c r="E42" s="71"/>
      <c r="F42" s="77"/>
      <c r="H42" s="95"/>
      <c r="I42" s="71"/>
      <c r="J42" s="71"/>
      <c r="K42" s="71"/>
      <c r="L42" s="77"/>
      <c r="N42" s="95"/>
      <c r="O42" s="71"/>
      <c r="P42" s="71"/>
      <c r="Q42" s="71"/>
      <c r="R42" s="77"/>
    </row>
    <row r="43" spans="2:18" x14ac:dyDescent="0.25">
      <c r="B43" s="71"/>
      <c r="C43" s="72"/>
      <c r="D43" s="73"/>
      <c r="E43" s="84"/>
      <c r="F43" s="75"/>
      <c r="H43" s="71"/>
      <c r="I43" s="72"/>
      <c r="J43" s="73"/>
      <c r="K43" s="84"/>
      <c r="L43" s="75"/>
      <c r="N43" s="71"/>
      <c r="O43" s="72"/>
      <c r="P43" s="73"/>
      <c r="Q43" s="84"/>
      <c r="R43" s="75"/>
    </row>
    <row r="44" spans="2:18" x14ac:dyDescent="0.25">
      <c r="B44" s="71"/>
      <c r="C44" s="72"/>
      <c r="D44" s="73"/>
      <c r="E44" s="86"/>
      <c r="F44" s="75"/>
      <c r="H44" s="71"/>
      <c r="I44" s="72"/>
      <c r="J44" s="73"/>
      <c r="K44" s="86"/>
      <c r="L44" s="75"/>
      <c r="N44" s="71"/>
      <c r="O44" s="72"/>
      <c r="P44" s="73"/>
      <c r="Q44" s="86"/>
      <c r="R44" s="75"/>
    </row>
    <row r="45" spans="2:18" x14ac:dyDescent="0.25">
      <c r="B45" s="71"/>
      <c r="C45" s="71"/>
      <c r="D45" s="73"/>
      <c r="E45" s="86"/>
      <c r="F45" s="75"/>
      <c r="H45" s="71"/>
      <c r="I45" s="71"/>
      <c r="J45" s="73"/>
      <c r="K45" s="86"/>
      <c r="L45" s="75"/>
      <c r="N45" s="71"/>
      <c r="O45" s="71"/>
      <c r="P45" s="73"/>
      <c r="Q45" s="86"/>
      <c r="R45" s="75"/>
    </row>
    <row r="46" spans="2:18" x14ac:dyDescent="0.25">
      <c r="B46" s="71"/>
      <c r="C46" s="72"/>
      <c r="D46" s="73"/>
      <c r="E46" s="96"/>
      <c r="F46" s="75"/>
      <c r="H46" s="71"/>
      <c r="I46" s="72"/>
      <c r="J46" s="73"/>
      <c r="K46" s="96"/>
      <c r="L46" s="75"/>
      <c r="N46" s="71"/>
      <c r="O46" s="72"/>
      <c r="P46" s="73"/>
      <c r="Q46" s="96"/>
      <c r="R46" s="75"/>
    </row>
    <row r="47" spans="2:18" x14ac:dyDescent="0.25">
      <c r="B47" s="71"/>
      <c r="C47" s="72"/>
      <c r="D47" s="73"/>
      <c r="E47" s="86"/>
      <c r="F47" s="75"/>
      <c r="H47" s="71"/>
      <c r="I47" s="72"/>
      <c r="J47" s="73"/>
      <c r="K47" s="86"/>
      <c r="L47" s="75"/>
      <c r="N47" s="71"/>
      <c r="O47" s="72"/>
      <c r="P47" s="73"/>
      <c r="Q47" s="86"/>
      <c r="R47" s="75"/>
    </row>
    <row r="48" spans="2:18" x14ac:dyDescent="0.25">
      <c r="B48" s="71"/>
      <c r="C48" s="72"/>
      <c r="D48" s="73"/>
      <c r="E48" s="86"/>
      <c r="F48" s="75"/>
      <c r="H48" s="71"/>
      <c r="I48" s="72"/>
      <c r="J48" s="73"/>
      <c r="K48" s="86"/>
      <c r="L48" s="75"/>
      <c r="N48" s="71"/>
      <c r="O48" s="72"/>
      <c r="P48" s="73"/>
      <c r="Q48" s="86"/>
      <c r="R48" s="75"/>
    </row>
    <row r="49" spans="2:18" x14ac:dyDescent="0.25">
      <c r="B49" s="71"/>
      <c r="C49" s="72"/>
      <c r="D49" s="73"/>
      <c r="E49" s="86"/>
      <c r="F49" s="75"/>
      <c r="H49" s="71"/>
      <c r="I49" s="72"/>
      <c r="J49" s="73"/>
      <c r="K49" s="86"/>
      <c r="L49" s="75"/>
      <c r="N49" s="71"/>
      <c r="O49" s="72"/>
      <c r="P49" s="73"/>
      <c r="Q49" s="86"/>
      <c r="R49" s="75"/>
    </row>
    <row r="50" spans="2:18" x14ac:dyDescent="0.25">
      <c r="B50" s="71"/>
      <c r="C50" s="72"/>
      <c r="D50" s="73"/>
      <c r="E50" s="86"/>
      <c r="F50" s="75"/>
      <c r="H50" s="71"/>
      <c r="I50" s="72"/>
      <c r="J50" s="73"/>
      <c r="K50" s="86"/>
      <c r="L50" s="75"/>
      <c r="N50" s="71"/>
      <c r="O50" s="72"/>
      <c r="P50" s="73"/>
      <c r="Q50" s="86"/>
      <c r="R50" s="75"/>
    </row>
    <row r="51" spans="2:18" x14ac:dyDescent="0.25">
      <c r="B51" s="71"/>
      <c r="C51" s="72"/>
      <c r="D51" s="73"/>
      <c r="E51" s="86"/>
      <c r="F51" s="75"/>
      <c r="H51" s="71"/>
      <c r="I51" s="72"/>
      <c r="J51" s="73"/>
      <c r="K51" s="86"/>
      <c r="L51" s="75"/>
      <c r="N51" s="71"/>
      <c r="O51" s="72"/>
      <c r="P51" s="73"/>
      <c r="Q51" s="86"/>
      <c r="R51" s="75"/>
    </row>
    <row r="52" spans="2:18" x14ac:dyDescent="0.25">
      <c r="B52" s="71"/>
      <c r="C52" s="72"/>
      <c r="D52" s="73"/>
      <c r="E52" s="86"/>
      <c r="F52" s="75"/>
      <c r="H52" s="71"/>
      <c r="I52" s="72"/>
      <c r="J52" s="73"/>
      <c r="K52" s="86"/>
      <c r="L52" s="75"/>
      <c r="N52" s="71"/>
      <c r="O52" s="72"/>
      <c r="P52" s="73"/>
      <c r="Q52" s="86"/>
      <c r="R52" s="75"/>
    </row>
    <row r="53" spans="2:18" x14ac:dyDescent="0.25">
      <c r="B53" s="71"/>
      <c r="C53" s="72"/>
      <c r="D53" s="73"/>
      <c r="E53" s="86"/>
      <c r="F53" s="75"/>
      <c r="H53" s="71"/>
      <c r="I53" s="72"/>
      <c r="J53" s="73"/>
      <c r="K53" s="86"/>
      <c r="L53" s="75"/>
      <c r="N53" s="71"/>
      <c r="O53" s="72"/>
      <c r="P53" s="73"/>
      <c r="Q53" s="86"/>
      <c r="R53" s="75"/>
    </row>
    <row r="54" spans="2:18" x14ac:dyDescent="0.25">
      <c r="B54" s="71"/>
      <c r="C54" s="72"/>
      <c r="D54" s="73"/>
      <c r="E54" s="86"/>
      <c r="F54" s="75"/>
      <c r="H54" s="71"/>
      <c r="I54" s="72"/>
      <c r="J54" s="73"/>
      <c r="K54" s="86"/>
      <c r="L54" s="75"/>
      <c r="N54" s="71"/>
      <c r="O54" s="72"/>
      <c r="P54" s="73"/>
      <c r="Q54" s="86"/>
      <c r="R54" s="75"/>
    </row>
    <row r="55" spans="2:18" x14ac:dyDescent="0.25">
      <c r="B55" s="71"/>
      <c r="C55" s="71"/>
      <c r="D55" s="71"/>
      <c r="E55" s="71"/>
      <c r="F55" s="71"/>
      <c r="H55" s="71"/>
      <c r="I55" s="71"/>
      <c r="J55" s="71"/>
      <c r="K55" s="71"/>
      <c r="L55" s="71"/>
      <c r="N55" s="71"/>
      <c r="O55" s="71"/>
      <c r="P55" s="71"/>
      <c r="Q55" s="71"/>
      <c r="R55" s="71"/>
    </row>
    <row r="56" spans="2:18" x14ac:dyDescent="0.25">
      <c r="B56" s="71"/>
      <c r="C56" s="72"/>
      <c r="D56" s="73"/>
      <c r="E56" s="86"/>
      <c r="F56" s="75"/>
    </row>
    <row r="57" spans="2:18" x14ac:dyDescent="0.25">
      <c r="B57" s="71"/>
      <c r="C57" s="72"/>
      <c r="D57" s="73"/>
      <c r="E57" s="86"/>
      <c r="F57" s="75"/>
    </row>
    <row r="58" spans="2:18" x14ac:dyDescent="0.25">
      <c r="B58" s="71"/>
      <c r="C58" s="72"/>
      <c r="D58" s="73"/>
      <c r="E58" s="86"/>
      <c r="F58" s="75"/>
    </row>
    <row r="59" spans="2:18" x14ac:dyDescent="0.25">
      <c r="B59" s="71"/>
      <c r="C59" s="72"/>
      <c r="D59" s="73"/>
      <c r="E59" s="86"/>
      <c r="F59" s="75"/>
    </row>
    <row r="60" spans="2:18" x14ac:dyDescent="0.25">
      <c r="B60" s="71"/>
      <c r="C60" s="72"/>
      <c r="D60" s="73"/>
      <c r="E60" s="86"/>
      <c r="F60" s="75"/>
    </row>
    <row r="61" spans="2:18" x14ac:dyDescent="0.25">
      <c r="B61" s="71"/>
      <c r="C61" s="72"/>
      <c r="D61" s="73"/>
      <c r="E61" s="86"/>
      <c r="F61" s="75"/>
    </row>
    <row r="62" spans="2:18" x14ac:dyDescent="0.25">
      <c r="B62" s="71"/>
      <c r="C62" s="72"/>
      <c r="D62" s="73"/>
      <c r="E62" s="86"/>
      <c r="F62" s="75"/>
    </row>
    <row r="63" spans="2:18" x14ac:dyDescent="0.25">
      <c r="B63" s="71"/>
      <c r="C63" s="72"/>
      <c r="D63" s="73"/>
      <c r="E63" s="86"/>
      <c r="F63" s="75"/>
    </row>
    <row r="64" spans="2:18" x14ac:dyDescent="0.25">
      <c r="B64" s="71"/>
      <c r="C64" s="71"/>
      <c r="D64" s="71"/>
      <c r="E64" s="71"/>
      <c r="F64" s="71"/>
    </row>
  </sheetData>
  <mergeCells count="12">
    <mergeCell ref="B3:F3"/>
    <mergeCell ref="C7:D7"/>
    <mergeCell ref="B16:L16"/>
    <mergeCell ref="B17:E17"/>
    <mergeCell ref="H17:L17"/>
    <mergeCell ref="N18:Q18"/>
    <mergeCell ref="B37:L37"/>
    <mergeCell ref="B41:E41"/>
    <mergeCell ref="H41:K41"/>
    <mergeCell ref="N41:Q41"/>
    <mergeCell ref="B18:E18"/>
    <mergeCell ref="H18:K18"/>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workbookViewId="0">
      <selection activeCell="E13" sqref="E13"/>
    </sheetView>
  </sheetViews>
  <sheetFormatPr baseColWidth="10" defaultRowHeight="15" x14ac:dyDescent="0.25"/>
  <cols>
    <col min="1" max="1" width="11.42578125" style="53"/>
    <col min="2" max="2" width="20.28515625" style="53" customWidth="1"/>
    <col min="3" max="3" width="24" style="53" customWidth="1"/>
    <col min="4" max="4" width="14.5703125" style="53" customWidth="1"/>
    <col min="5" max="5" width="16.42578125" style="53" customWidth="1"/>
    <col min="6" max="16384" width="11.42578125" style="53"/>
  </cols>
  <sheetData>
    <row r="1" spans="2:5" ht="15.75" x14ac:dyDescent="0.25">
      <c r="B1" s="97"/>
    </row>
    <row r="2" spans="2:5" ht="33" customHeight="1" x14ac:dyDescent="0.25">
      <c r="B2" s="235" t="str">
        <f>+'[1]EVALUACION INDICES'!B2</f>
        <v>INVITACIÓN ABIERTA No 019 DE 2021</v>
      </c>
      <c r="C2" s="235"/>
    </row>
    <row r="3" spans="2:5" ht="105" customHeight="1" x14ac:dyDescent="0.25">
      <c r="B3" s="230" t="str">
        <f>+'[1]EVALUACION INDICES'!B3</f>
        <v>INTERVENTORIA TECNICA, ADMINISTRATIVA, FINANCIERA, AMBIENTAL Y SOCIAL DE LAS OBRAS DE CONSTRUCCION Y PUESTA EN FUNCIONAMIENTO DE PLANTA DE TRATAMIENTO DE AGUAS RESIDUALES DOMESTICAS E INDUSTRIALES DE LA EMPRESA DE LICORES DE CUNDINAMARCA</v>
      </c>
      <c r="C3" s="230"/>
      <c r="D3" s="230"/>
    </row>
    <row r="4" spans="2:5" ht="15.75" thickBot="1" x14ac:dyDescent="0.3">
      <c r="B4" s="98" t="s">
        <v>183</v>
      </c>
      <c r="C4" s="99"/>
    </row>
    <row r="5" spans="2:5" ht="22.5" customHeight="1" thickTop="1" thickBot="1" x14ac:dyDescent="0.3">
      <c r="B5" s="236" t="s">
        <v>184</v>
      </c>
      <c r="C5" s="236"/>
      <c r="D5" s="100" t="s">
        <v>220</v>
      </c>
      <c r="E5" s="101"/>
    </row>
    <row r="6" spans="2:5" ht="60.75" customHeight="1" thickTop="1" thickBot="1" x14ac:dyDescent="0.3">
      <c r="B6" s="236"/>
      <c r="C6" s="236"/>
      <c r="D6" s="102" t="str">
        <f>+[1]DOCUMENTOS!B5</f>
        <v>CONSORCIO PTAR ILC</v>
      </c>
      <c r="E6" s="103"/>
    </row>
    <row r="7" spans="2:5" ht="24" customHeight="1" thickTop="1" thickBot="1" x14ac:dyDescent="0.3">
      <c r="B7" s="104" t="str">
        <f>+'[1]EVALUACION INDICES'!B8</f>
        <v>LIQUIDEZ</v>
      </c>
      <c r="C7" s="105" t="str">
        <f>'[1]EVALUACION INDICES'!D8</f>
        <v>&gt; = 2.5</v>
      </c>
      <c r="D7" s="106">
        <f>+'[1]EVALUACION INDICES'!Q20</f>
        <v>19.898528992112926</v>
      </c>
      <c r="E7" s="107"/>
    </row>
    <row r="8" spans="2:5" ht="24" customHeight="1" thickTop="1" thickBot="1" x14ac:dyDescent="0.3">
      <c r="B8" s="104" t="str">
        <f>'[1]EVALUACION INDICES'!B9</f>
        <v>NIVEL DE ENDEUDAMIENTO</v>
      </c>
      <c r="C8" s="105" t="str">
        <f>'[1]EVALUACION INDICES'!D9</f>
        <v>&lt;=40%</v>
      </c>
      <c r="D8" s="108">
        <f>+'[1]EVALUACION INDICES'!Q23</f>
        <v>0.13373673774901162</v>
      </c>
      <c r="E8" s="107"/>
    </row>
    <row r="9" spans="2:5" ht="24" customHeight="1" thickTop="1" thickBot="1" x14ac:dyDescent="0.3">
      <c r="B9" s="104" t="s">
        <v>193</v>
      </c>
      <c r="C9" s="105" t="str">
        <f>+'[1]EVALUACION INDICES'!D10</f>
        <v>&gt; =283.232.882</v>
      </c>
      <c r="D9" s="109">
        <f>+'[1]EVALUACION INDICES'!Q26</f>
        <v>1338365834.5</v>
      </c>
      <c r="E9" s="107"/>
    </row>
    <row r="10" spans="2:5" ht="24" customHeight="1" thickTop="1" thickBot="1" x14ac:dyDescent="0.3">
      <c r="B10" s="104" t="s">
        <v>196</v>
      </c>
      <c r="C10" s="105" t="str">
        <f>+'[1]EVALUACION INDICES'!D11</f>
        <v>&gt; =8</v>
      </c>
      <c r="D10" s="110">
        <f>+'[1]EVALUACION INDICES'!Q28</f>
        <v>27.758428911887638</v>
      </c>
      <c r="E10" s="107"/>
    </row>
    <row r="11" spans="2:5" ht="25.5" thickTop="1" thickBot="1" x14ac:dyDescent="0.3">
      <c r="B11" s="111" t="s">
        <v>199</v>
      </c>
      <c r="C11" s="105" t="str">
        <f>+'[1]EVALUACION INDICES'!D12</f>
        <v>&gt; = 8%</v>
      </c>
      <c r="D11" s="108">
        <f>+'[1]EVALUACION INDICES'!Q31</f>
        <v>0.16631131062970816</v>
      </c>
      <c r="E11" s="107"/>
    </row>
    <row r="12" spans="2:5" ht="25.5" thickTop="1" thickBot="1" x14ac:dyDescent="0.3">
      <c r="B12" s="111" t="s">
        <v>202</v>
      </c>
      <c r="C12" s="105" t="str">
        <f>+'[1]EVALUACION INDICES'!D13</f>
        <v>&gt; = 4%</v>
      </c>
      <c r="D12" s="112">
        <f>+'[1]EVALUACION INDICES'!Q34</f>
        <v>0.14406937849532847</v>
      </c>
      <c r="E12" s="107"/>
    </row>
    <row r="13" spans="2:5" ht="16.5" thickTop="1" thickBot="1" x14ac:dyDescent="0.3">
      <c r="D13" s="113" t="s">
        <v>0</v>
      </c>
    </row>
    <row r="14" spans="2:5" ht="15.75" thickTop="1" x14ac:dyDescent="0.25"/>
  </sheetData>
  <mergeCells count="3">
    <mergeCell ref="B2:C2"/>
    <mergeCell ref="B5:C6"/>
    <mergeCell ref="B3:D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37" zoomScale="110" zoomScaleNormal="110" workbookViewId="0">
      <selection activeCell="A191" sqref="A191"/>
    </sheetView>
  </sheetViews>
  <sheetFormatPr baseColWidth="10" defaultRowHeight="15" x14ac:dyDescent="0.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B14" sqref="B14"/>
    </sheetView>
  </sheetViews>
  <sheetFormatPr baseColWidth="10" defaultRowHeight="15.75" x14ac:dyDescent="0.25"/>
  <cols>
    <col min="1" max="2" width="32.140625" style="13" customWidth="1"/>
    <col min="3" max="3" width="52.140625" customWidth="1"/>
  </cols>
  <sheetData>
    <row r="1" spans="1:3" ht="16.5" thickBot="1" x14ac:dyDescent="0.3">
      <c r="A1" s="4"/>
      <c r="B1" s="4"/>
      <c r="C1" s="3"/>
    </row>
    <row r="2" spans="1:3" x14ac:dyDescent="0.25">
      <c r="A2" s="5" t="s">
        <v>7</v>
      </c>
      <c r="B2" s="2" t="s">
        <v>72</v>
      </c>
      <c r="C2" s="3"/>
    </row>
    <row r="3" spans="1:3" x14ac:dyDescent="0.25">
      <c r="A3" s="6" t="s">
        <v>6</v>
      </c>
      <c r="B3" s="7" t="s">
        <v>0</v>
      </c>
      <c r="C3" s="3"/>
    </row>
    <row r="4" spans="1:3" x14ac:dyDescent="0.25">
      <c r="A4" s="6" t="s">
        <v>5</v>
      </c>
      <c r="B4" s="7" t="s">
        <v>0</v>
      </c>
      <c r="C4" s="3"/>
    </row>
    <row r="5" spans="1:3" x14ac:dyDescent="0.25">
      <c r="A5" s="6" t="s">
        <v>4</v>
      </c>
      <c r="B5" s="7" t="s">
        <v>0</v>
      </c>
      <c r="C5" s="3"/>
    </row>
    <row r="6" spans="1:3" x14ac:dyDescent="0.25">
      <c r="A6" s="6" t="s">
        <v>3</v>
      </c>
      <c r="B6" s="7" t="s">
        <v>0</v>
      </c>
      <c r="C6" s="3"/>
    </row>
    <row r="7" spans="1:3" x14ac:dyDescent="0.25">
      <c r="A7" s="6" t="s">
        <v>2</v>
      </c>
      <c r="B7" s="7" t="s">
        <v>0</v>
      </c>
      <c r="C7" s="3"/>
    </row>
    <row r="8" spans="1:3" ht="16.5" thickBot="1" x14ac:dyDescent="0.3">
      <c r="A8" s="9" t="s">
        <v>1</v>
      </c>
      <c r="B8" s="8" t="s">
        <v>0</v>
      </c>
      <c r="C8" s="3"/>
    </row>
    <row r="9" spans="1:3" x14ac:dyDescent="0.25">
      <c r="A9" s="4"/>
      <c r="B9" s="4"/>
      <c r="C9" s="3"/>
    </row>
    <row r="10" spans="1:3" x14ac:dyDescent="0.25">
      <c r="A10" s="4"/>
      <c r="B10" s="4"/>
      <c r="C10" s="3"/>
    </row>
    <row r="11" spans="1:3" x14ac:dyDescent="0.25">
      <c r="A11" s="10"/>
      <c r="B11" s="10"/>
      <c r="C11" s="3"/>
    </row>
    <row r="12" spans="1:3" x14ac:dyDescent="0.25">
      <c r="A12" s="11" t="s">
        <v>32</v>
      </c>
      <c r="B12" s="11"/>
      <c r="C12" s="3"/>
    </row>
    <row r="13" spans="1:3" x14ac:dyDescent="0.25">
      <c r="A13" s="188" t="s">
        <v>33</v>
      </c>
      <c r="B13" s="188"/>
      <c r="C13" s="3"/>
    </row>
    <row r="14" spans="1:3" x14ac:dyDescent="0.25">
      <c r="A14" s="12"/>
      <c r="B14" s="12"/>
      <c r="C14" s="3"/>
    </row>
    <row r="15" spans="1:3" x14ac:dyDescent="0.25">
      <c r="A15" s="12"/>
      <c r="B15" s="12"/>
      <c r="C15" s="3"/>
    </row>
    <row r="16" spans="1:3" x14ac:dyDescent="0.25">
      <c r="A16" s="10"/>
      <c r="B16" s="10"/>
      <c r="C16" s="3"/>
    </row>
    <row r="17" spans="1:3" x14ac:dyDescent="0.25">
      <c r="A17" s="11" t="s">
        <v>22</v>
      </c>
      <c r="B17" s="11"/>
      <c r="C17" s="1"/>
    </row>
    <row r="18" spans="1:3" ht="15" x14ac:dyDescent="0.25">
      <c r="A18" s="189" t="s">
        <v>23</v>
      </c>
      <c r="B18" s="189"/>
      <c r="C18" s="189"/>
    </row>
    <row r="19" spans="1:3" x14ac:dyDescent="0.25">
      <c r="A19" s="12"/>
      <c r="B19" s="12"/>
      <c r="C19" s="3"/>
    </row>
    <row r="20" spans="1:3" x14ac:dyDescent="0.25">
      <c r="A20" s="10"/>
      <c r="B20" s="10"/>
      <c r="C20" s="3"/>
    </row>
    <row r="21" spans="1:3" x14ac:dyDescent="0.25">
      <c r="A21" s="190" t="s">
        <v>73</v>
      </c>
      <c r="B21" s="190"/>
      <c r="C21" s="3"/>
    </row>
    <row r="22" spans="1:3" x14ac:dyDescent="0.25">
      <c r="A22" s="191" t="s">
        <v>74</v>
      </c>
      <c r="B22" s="191"/>
      <c r="C22" s="3"/>
    </row>
  </sheetData>
  <mergeCells count="4">
    <mergeCell ref="A13:B13"/>
    <mergeCell ref="A18:C18"/>
    <mergeCell ref="A21:B21"/>
    <mergeCell ref="A22:B22"/>
  </mergeCells>
  <printOptions horizontalCentered="1" verticalCentered="1"/>
  <pageMargins left="0.70866141732283472" right="0.70866141732283472" top="0.74803149606299213" bottom="0.74803149606299213" header="0.31496062992125984" footer="0.31496062992125984"/>
  <pageSetup scale="80" orientation="portrait" r:id="rId1"/>
  <headerFooter>
    <oddHeader>&amp;C&amp;"-,Negrita"&amp;14RESUMEN DE LA  EVALUACION   DE  LA  INVITACION ABIERTA   019  DE  2021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DOCUMENTOS</vt:lpstr>
      <vt:lpstr>JURIDICA</vt:lpstr>
      <vt:lpstr>EXPERIENCIA</vt:lpstr>
      <vt:lpstr>EVALUACION TECNICA</vt:lpstr>
      <vt:lpstr>EVALUACIÓN ECONÓMICA</vt:lpstr>
      <vt:lpstr>EVALUACION INDICES</vt:lpstr>
      <vt:lpstr>INDICADORES</vt:lpstr>
      <vt:lpstr>MEMORANDO</vt:lpstr>
      <vt:lpstr>RESUMEN </vt:lpstr>
      <vt:lpstr>JURIDICA!_Toc443307497</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Dayro Andres Pedraza Cortes</dc:creator>
  <cp:lastModifiedBy>Sandra Milena Cubillos Gonzalez</cp:lastModifiedBy>
  <cp:lastPrinted>2021-12-21T13:28:51Z</cp:lastPrinted>
  <dcterms:created xsi:type="dcterms:W3CDTF">2020-06-01T20:24:03Z</dcterms:created>
  <dcterms:modified xsi:type="dcterms:W3CDTF">2021-12-21T15:58:02Z</dcterms:modified>
</cp:coreProperties>
</file>