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2.xml" ContentType="application/vnd.openxmlformats-officedocument.themeOverride+xml"/>
  <Override PartName="/xl/drawings/drawing17.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LANEACIÓN\SIG\SEGUIMIENTO OBJETIVOS DE CALIDAD 2020\CUARTO CORTE\"/>
    </mc:Choice>
  </mc:AlternateContent>
  <bookViews>
    <workbookView xWindow="-120" yWindow="-120" windowWidth="20730" windowHeight="11160" firstSheet="1" activeTab="1"/>
  </bookViews>
  <sheets>
    <sheet name="LISTA DESPLEGABLE" sheetId="5" state="hidden" r:id="rId1"/>
    <sheet name="INSTRUCTIVO" sheetId="4" r:id="rId2"/>
    <sheet name="MATRIZ DE SEGUIMIENTO OBJETIVOS" sheetId="1" r:id="rId3"/>
    <sheet name="REVISIÓN POR LA DIRECCIÓN" sheetId="2" r:id="rId4"/>
  </sheets>
  <externalReferences>
    <externalReference r:id="rId5"/>
    <externalReference r:id="rId6"/>
    <externalReference r:id="rId7"/>
    <externalReference r:id="rId8"/>
  </externalReferences>
  <definedNames>
    <definedName name="_xlnm._FilterDatabase" localSheetId="2" hidden="1">'MATRIZ DE SEGUIMIENTO OBJETIVOS'!$D$8:$U$53</definedName>
    <definedName name="_xlnm.Print_Area" localSheetId="2">'MATRIZ DE SEGUIMIENTO OBJETIVOS'!$A$1:$X$55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1" l="1"/>
  <c r="O35" i="1"/>
  <c r="P26" i="1" l="1"/>
  <c r="O32" i="1"/>
  <c r="O31" i="1"/>
  <c r="O29" i="1"/>
  <c r="S28" i="1"/>
  <c r="O28" i="1"/>
  <c r="S27" i="1"/>
  <c r="O27" i="1"/>
  <c r="O26" i="1"/>
  <c r="O38" i="1" l="1"/>
  <c r="O24" i="1" l="1"/>
  <c r="O37" i="1" l="1"/>
  <c r="O49" i="1" l="1"/>
  <c r="O46" i="1"/>
  <c r="O45" i="1"/>
  <c r="O52" i="1" l="1"/>
  <c r="O41" i="1"/>
  <c r="P49" i="1" l="1"/>
  <c r="P33" i="1"/>
  <c r="P12" i="1"/>
  <c r="P10" i="1"/>
  <c r="O53" i="1" l="1"/>
  <c r="O51" i="1"/>
  <c r="O50" i="1"/>
  <c r="P50" i="1" s="1"/>
  <c r="O43" i="1"/>
  <c r="O40" i="1"/>
  <c r="O39" i="1"/>
  <c r="P37" i="1"/>
  <c r="O25" i="1"/>
  <c r="O23" i="1"/>
  <c r="O22" i="1"/>
  <c r="O21" i="1"/>
  <c r="O20" i="1"/>
  <c r="O19" i="1"/>
  <c r="O18" i="1"/>
  <c r="O17" i="1"/>
  <c r="O16" i="1"/>
  <c r="O15" i="1"/>
  <c r="O14" i="1"/>
  <c r="O13" i="1"/>
  <c r="O12" i="1"/>
  <c r="O44" i="1" l="1"/>
  <c r="O48" i="1"/>
  <c r="O34" i="1" l="1"/>
  <c r="O33" i="1"/>
  <c r="O11" i="1" l="1"/>
  <c r="O10" i="1"/>
</calcChain>
</file>

<file path=xl/comments1.xml><?xml version="1.0" encoding="utf-8"?>
<comments xmlns="http://schemas.openxmlformats.org/spreadsheetml/2006/main">
  <authors>
    <author>Diana Alessandra Blanco Bernal</author>
    <author>573112525357</author>
  </authors>
  <commentList>
    <comment ref="H9" authorId="0" shapeId="0">
      <text>
        <r>
          <rPr>
            <b/>
            <sz val="9"/>
            <color indexed="81"/>
            <rFont val="Tahoma"/>
            <family val="2"/>
          </rPr>
          <t>Diana Alessandra Blanco Bernal:</t>
        </r>
        <r>
          <rPr>
            <sz val="9"/>
            <color indexed="81"/>
            <rFont val="Tahoma"/>
            <family val="2"/>
          </rPr>
          <t xml:space="preserve">
Qué acciones o medidas se tomarán? Un plan es una simple guía que le indica paso por paso cómo alcanzar los objetivos que se ha planteado. Si su objetivo de calidad consiste en «mejorar la entrega a tiempo de un 90% a un 95% este año», usted necesitaría poner varias medidas en práctica para que esto ocurriese. Por ejemplo, necesitaría investigar las opciones que existen para reducir el tiempo del proceso. Después, tendría que identificar las herramientas necesarias para conseguir reducir el tiempo. A continuación, necesitaría conseguir esas herramientas necesarias. Posteriormente formar a los trabajadores sobre el uso de esas nuevas herramientas, etc.</t>
        </r>
      </text>
    </comment>
    <comment ref="I9" authorId="0" shapeId="0">
      <text>
        <r>
          <rPr>
            <b/>
            <sz val="9"/>
            <color indexed="81"/>
            <rFont val="Tahoma"/>
            <family val="2"/>
          </rPr>
          <t>Diana Alessandra Blanco Bernal:</t>
        </r>
        <r>
          <rPr>
            <sz val="9"/>
            <color indexed="81"/>
            <rFont val="Tahoma"/>
            <family val="2"/>
          </rPr>
          <t xml:space="preserve">
¿Qué recursos necesitaría? Necesita plantearse qué necesita para cada medida que vaya a tomar (dinero, herramientas y otros recursos).</t>
        </r>
      </text>
    </comment>
    <comment ref="J9" authorId="0" shapeId="0">
      <text>
        <r>
          <rPr>
            <b/>
            <sz val="9"/>
            <color indexed="81"/>
            <rFont val="Tahoma"/>
            <family val="2"/>
          </rPr>
          <t>Diana Alessandra Blanco Bernal:</t>
        </r>
        <r>
          <rPr>
            <sz val="9"/>
            <color indexed="81"/>
            <rFont val="Tahoma"/>
            <family val="2"/>
          </rPr>
          <t xml:space="preserve">
¿Quién ejecutará las acciones? Para que se realice una acción, alguien tiene que ser el encargado de realizarla. Esta será la persona que utilice los recursos disponibles para hacer el trabajo en tiempo y forma.</t>
        </r>
      </text>
    </comment>
    <comment ref="K9" authorId="0" shapeId="0">
      <text>
        <r>
          <rPr>
            <b/>
            <sz val="9"/>
            <color indexed="81"/>
            <rFont val="Tahoma"/>
            <family val="2"/>
          </rPr>
          <t>Diana Alessandra Blanco Bernal:</t>
        </r>
        <r>
          <rPr>
            <sz val="9"/>
            <color indexed="81"/>
            <rFont val="Tahoma"/>
            <family val="2"/>
          </rPr>
          <t xml:space="preserve">
¿Cuáles son las fechas límite? Si está intentando cumplir con una fecha de entrega para conseguir el objetivo general, cada acción que se realice tendrá que tener un tiempo definido para que se cumpla. Si no se dispusiera de esta información, sería mucho más difícil comprobar si las tareas están progresando como es debido para cumplir con la fecha límite.</t>
        </r>
      </text>
    </comment>
    <comment ref="L9" authorId="0" shapeId="0">
      <text>
        <r>
          <rPr>
            <b/>
            <sz val="9"/>
            <color indexed="81"/>
            <rFont val="Tahoma"/>
            <family val="2"/>
          </rPr>
          <t>Diana Alessandra Blanco Bernal:</t>
        </r>
        <r>
          <rPr>
            <sz val="9"/>
            <color indexed="81"/>
            <rFont val="Tahoma"/>
            <family val="2"/>
          </rPr>
          <t xml:space="preserve">
¿Cómo evaluará los resultados? Esto no es obligatorio para cada acción, pero… ¿cómo sabrá si su plan ha tenido éxito? En el ejemplo anterior, usted estaba controlando el tiempo de entrega en su empresa. Sabrá si su plan funcionó correctamente si consiguió alcanzar y mantener los requisitos que exigía el contrato de al menos mejorar el tiempo de entrega a tiempo hasta el 95%.</t>
        </r>
      </text>
    </comment>
    <comment ref="H10" authorId="0" shapeId="0">
      <text>
        <r>
          <rPr>
            <b/>
            <sz val="9"/>
            <color indexed="81"/>
            <rFont val="Tahoma"/>
            <family val="2"/>
          </rPr>
          <t>Diana Alessandra Blanco Bernal:</t>
        </r>
        <r>
          <rPr>
            <sz val="9"/>
            <color indexed="81"/>
            <rFont val="Tahoma"/>
            <family val="2"/>
          </rPr>
          <t xml:space="preserve">
Desagregar.</t>
        </r>
      </text>
    </comment>
    <comment ref="T28" authorId="0" shapeId="0">
      <text>
        <r>
          <rPr>
            <b/>
            <sz val="9"/>
            <color indexed="81"/>
            <rFont val="Tahoma"/>
            <family val="2"/>
          </rPr>
          <t>Diana Alessandra Blanco Bernal:</t>
        </r>
        <r>
          <rPr>
            <sz val="9"/>
            <color indexed="81"/>
            <rFont val="Tahoma"/>
            <family val="2"/>
          </rPr>
          <t xml:space="preserve">
Aplicación de control de cambios en línea.</t>
        </r>
      </text>
    </comment>
    <comment ref="O30" authorId="0" shapeId="0">
      <text>
        <r>
          <rPr>
            <b/>
            <sz val="9"/>
            <color indexed="81"/>
            <rFont val="Tahoma"/>
            <charset val="1"/>
          </rPr>
          <t>Diana Alessandra Blanco Bernal:</t>
        </r>
        <r>
          <rPr>
            <sz val="9"/>
            <color indexed="81"/>
            <rFont val="Tahoma"/>
            <charset val="1"/>
          </rPr>
          <t xml:space="preserve">
Frente a su solicitud me permito informarle que de conformidad con las funciones a cargo de la oficina no se encuentra la facultad o posibilidad de renegociar los contratos, lo anterior teniendo en cuenta que previo a la elaboración del contrato es donde se presenta la negociación del valor de los insumos y fechas de pago.
Por lo anterior recomendaría se hablará y coordinará  con el gerente sobre cuales serian las ofertas que diseñen ustedes dentro del flujo de caja de la compañía  y se coordine con cada supervisor del contrato el envío de la comunicación a los oferentes con las propuestas acordadas con la gerencia así mismo revisar el porcentaje de descuento que le ofreceremos a los proveedores.</t>
        </r>
      </text>
    </comment>
    <comment ref="P38" authorId="1" shapeId="0">
      <text>
        <r>
          <rPr>
            <b/>
            <sz val="9"/>
            <color indexed="81"/>
            <rFont val="Tahoma"/>
            <family val="2"/>
          </rPr>
          <t xml:space="preserve">para el segundo trimestre se remplatearon las unidades proyectadas a vender para el 2020 y la cifra se ajusto a 4.300.00 mil unidades 
</t>
        </r>
      </text>
    </comment>
    <comment ref="Q38" authorId="1" shapeId="0">
      <text>
        <r>
          <rPr>
            <b/>
            <sz val="9"/>
            <color indexed="81"/>
            <rFont val="Tahoma"/>
            <family val="2"/>
          </rPr>
          <t xml:space="preserve">para el segundo trimestre se remplatearon las unidades proyectadas a vender para el 2020 y la cifra se ajusto a 4.300.00 mil unidades 
</t>
        </r>
      </text>
    </comment>
  </commentList>
</comments>
</file>

<file path=xl/sharedStrings.xml><?xml version="1.0" encoding="utf-8"?>
<sst xmlns="http://schemas.openxmlformats.org/spreadsheetml/2006/main" count="363" uniqueCount="167">
  <si>
    <t>*Asegurar la estabilidad y competitividad de la empresa en el mercado.</t>
  </si>
  <si>
    <t>*Fortalecer la administración del capital humano mejorando las competencias del mismo.</t>
  </si>
  <si>
    <t>*Satisfacer las necesidades y expectativas de nuestros clientes, ofreciendo productos y servicios de óptima calidad.</t>
  </si>
  <si>
    <t>*Mejorar la eficiencia en la capacidad productiva y operativa de la E.L.C.</t>
  </si>
  <si>
    <t>Qué se va a hacer?</t>
  </si>
  <si>
    <t>Cuándo se finalizará?</t>
  </si>
  <si>
    <t>Cómo se evaluarán los resultados?</t>
  </si>
  <si>
    <t>Qué recursos se requerirán?</t>
  </si>
  <si>
    <t xml:space="preserve">INDICADOR </t>
  </si>
  <si>
    <t>Quién será el responsable?</t>
  </si>
  <si>
    <t>MACROPROCESO GESTIÓN FINANCIERA.</t>
  </si>
  <si>
    <t>RESULTADOS OBTENIDOS</t>
  </si>
  <si>
    <t xml:space="preserve">De acuerdo con el presupuesto establecido por la entidad se dispondra un rubro presupuestal  B10000 - Gastos de Comercialización .  </t>
  </si>
  <si>
    <t xml:space="preserve">De acuerdo con el presupuesto establecido por la entidad se dispondra un rubro presupuestal  A10000 - Gastos de Personal.  </t>
  </si>
  <si>
    <t xml:space="preserve">De acuerdo con el presupuesto establecido por la entidad se dispondra un rubro presupuestal - A23104 - Impuestos a las transacciones financieras - Se genera ahorro en lo que respecta al GMF, disminuyendo la carga impositiva.
El objetivo estratégico se fundamentará en dos grandes componentes: a) Una estructura de costos y gastos eficiente y austera, b) el  , las cuales se reflejarán en los ingresos monetarios. </t>
  </si>
  <si>
    <t>De acuerdo con el presupuesto establecido por la entidad se dispondran los rubros presupuestales  B10000 - Gastos de Comercialización  - B11101 - Publicidad.</t>
  </si>
  <si>
    <t>De acuerdo con el objetivo Incremetar la confianza del consumidos en la calidad del producto, la entidad dispondra los recursos necesarios con el fin de dar alcance al objetivo trazado, es decir se afectaran las Posiciones presupuestales referidas en los anteriores items - B11101 - Publicidad.</t>
  </si>
  <si>
    <t>MACROPROCESOS GESTIÓN COMERCIAL - GESTIÓN FINANCIERA.</t>
  </si>
  <si>
    <t>MACROPROCESOS GESTIÓN DEL TALENTO HUMANO - GESTIÓN DE CONTROL INTERNO.</t>
  </si>
  <si>
    <t>EN PERIODOS PROGRAMADOS Y CONTINUO.</t>
  </si>
  <si>
    <t>De acuerdo con el presupuesto establecido por la entidad se dispondra un rubro presupuestal  B20000 - Gastos de Producción - B21208 - Seguridad Industrial Operativa.</t>
  </si>
  <si>
    <t>MACROPROCESOS GESTIÓN COMERCIAL - GESTIÓN JURIDÍCA.</t>
  </si>
  <si>
    <t>TODOS LOS MACROPROCESOS.</t>
  </si>
  <si>
    <t>META</t>
  </si>
  <si>
    <t>*Acciones de manejo de imagen de las marcas en locales del canal TAT.</t>
  </si>
  <si>
    <t>*Llenado de canales.</t>
  </si>
  <si>
    <t>*Sponsor de grandes eventos.</t>
  </si>
  <si>
    <t>*Estratégias con influenciadores digitales en redes sociales.</t>
  </si>
  <si>
    <t>*Creación de base de datos con registro de clientes.</t>
  </si>
  <si>
    <t>*Visitas de seguimiento y requerimiento de apoyo a los distribuidores nacionales e internacionales.</t>
  </si>
  <si>
    <t>*Evaluación de propuestas comerciales de empresas prestadoras de servicios de data.</t>
  </si>
  <si>
    <t>*Actividades enfocadas a rotación de inventarios con ediciones especiales.</t>
  </si>
  <si>
    <t>*Activación canal de comunicación con los clientes para contactarse con la Empresa de Licores de Cundinamarca.</t>
  </si>
  <si>
    <t>*Utilizar toda la capacidad productiva de la Empresa de Licores de Cundinamarca, maquilando productos de otras empresas, comprando y produciendo marcas extranjeras.</t>
  </si>
  <si>
    <t xml:space="preserve">*Realizar convenio con una Fiducuaria que le permita a la empresa obtener un ahorro por impuesto a movimientos financieros del 4 x mil.  </t>
  </si>
  <si>
    <t>*Formulación del programa anual de capacitación institucional.</t>
  </si>
  <si>
    <t>*Inducción y reinducción a servidores públicos de la Empresa de Licores de Cundinamarca.</t>
  </si>
  <si>
    <t>*Evaluación posterior a la capacitación para establecer el grado de conocimiento y comprensión de los temas tratados en las capacitaciones.</t>
  </si>
  <si>
    <t xml:space="preserve">*Realizar estudios de prueba de productos e imagen. </t>
  </si>
  <si>
    <t xml:space="preserve">*Trabajar en la mejora continua de un sistema efectivo de supervisión de calidad de cada uno de los productos.
</t>
  </si>
  <si>
    <t>*Establecer indicadores de medición de calidad de los productos.</t>
  </si>
  <si>
    <t>*Garantizar que los productos esten bien ubicados en los diferentes canales de distribución.</t>
  </si>
  <si>
    <t>*Ejecución Proyecto de Modernización y ajuste institucional.</t>
  </si>
  <si>
    <t>*Hacer seguimiento a los procesos en los cuales se generan residuos tanto aprovechables como peligrosos y verificar la causa que está generando mayor cantidad de residuos peligrosos.</t>
  </si>
  <si>
    <t>*Seguir presente en el ranking del TOP OF MIND de la población a nivel nacional.</t>
  </si>
  <si>
    <t>*Perfeccionar la imagen de nuestros productos a través del registro de nuevos signos distintivos y proteger las marcas ya registradas haciendo control y seguimiento de sus fechas de expiración.</t>
  </si>
  <si>
    <t>MACROPROCESO COMERCIAL.</t>
  </si>
  <si>
    <t>MACROPROCESOS COMERCIAL/ CONTROL DE CALIDAD.</t>
  </si>
  <si>
    <t>MACROPROCESO CONTROL DE CALIDAD.</t>
  </si>
  <si>
    <t>MACROPROCESO GESTIÓN JURIDÍCA.</t>
  </si>
  <si>
    <t>MACROPROCESO TALENTO HUMANO.</t>
  </si>
  <si>
    <t>DICIEMBRE 31 DE 2019.</t>
  </si>
  <si>
    <t>PONDERACIÓN DE LOS INDICADORES</t>
  </si>
  <si>
    <t xml:space="preserve">*Involucrar a la Alta Dirección de la Empresa de Licores de Cundinamarca, con el fin de obtener los entregables esperados para el Sistema de Gestión. </t>
  </si>
  <si>
    <t>*Renegociar los contratos con los proveedores con el fin de obtener descuentos.</t>
  </si>
  <si>
    <t>(Transferencia de Recursos Ejecutados SSF / Ejecución registrada en la Unidad de Pensiones)</t>
  </si>
  <si>
    <t>(# Patrocinios Grandes Eventos ejecutadas / # Patrocinios Grandes Eventos  programados)</t>
  </si>
  <si>
    <t>(# Clientes con datos 100% procesados / # Clientes en Base de Datos)</t>
  </si>
  <si>
    <t>(Visitas a distribuidores realizadas / Visitas a distribuidores programadas)</t>
  </si>
  <si>
    <t>(# Estudios de mercado realizados  / # Estudios de mercado programados)</t>
  </si>
  <si>
    <t>(# Revisiones realizadas /  # Revisiones programadas)</t>
  </si>
  <si>
    <t>(# Ediciones especiales realizadas / # Ediciones especiales programadas)</t>
  </si>
  <si>
    <t>(Canal de comunicación activado / Canal de comunicación programado)</t>
  </si>
  <si>
    <t>(# Estudios realizados / # Estudios programados)</t>
  </si>
  <si>
    <t>(# Piezas publicitarias realizadas / # Piezas publicitarias programadas)</t>
  </si>
  <si>
    <t>(# Jornadas  de acercamiento a comerciantes realizadas /  # Jornadas programadas)</t>
  </si>
  <si>
    <t>(# Revisiones realizadas a registros y temas marcarios / # Revisiones programadas)</t>
  </si>
  <si>
    <t>MACROPROCESOS GESTIÓN JURIDÍCA.</t>
  </si>
  <si>
    <t>EJE ESTRATÉGICO 1. AUMENTAR EL MERCADO DE CUNDINAMARCA.
EJE ESTRATÉGICO 2. ABRIR MERCADO EN FRONTERAS A NIVEL NACIONAL.
EJE ESTRATÉGICO 3. INTRODUCIR LOS PRODUCTOS NECTAR Y SANTAFE EN EL CANAL INTERNACIONAL. 
EJE ESTRATÉGICO 4. REINGENIERÍA E INNOVACIÓN.
EJE ESTRATÉGICO 7. APOYO A LA MISIÓN INSTITUCIONAL.</t>
  </si>
  <si>
    <t>EJE ESTRATÉGICO 1. AUMENTAR EL MERCADO DE CUNDINAMARCA.
EJE ESTRATÉGICO 7. APOYO A LA MISIÓN INSTITUCIONAL.</t>
  </si>
  <si>
    <t>EJE ESTRATÉGICO 6. PROMOCIÓN DEL CAPITAL HUMANO.
EJE ESTRATÉGICO 7. APOYO A LA MISIÓN INSTITUCIONAL.</t>
  </si>
  <si>
    <t xml:space="preserve">EJES ESTRATÉGICOS </t>
  </si>
  <si>
    <t xml:space="preserve">EMPRESA DE LICORES DE CUNDINAMARCA </t>
  </si>
  <si>
    <t>Código : MPE0203000000.F04-1</t>
  </si>
  <si>
    <t>Versión :1</t>
  </si>
  <si>
    <t>Fecha de emisión:
08/08/2019</t>
  </si>
  <si>
    <t>Página:</t>
  </si>
  <si>
    <t>EJE ESTRATÉGICO 4. REINGENIERÍA E INNOVACIÓN.
EJE ESTRATÉGICO 7. APOYO A LA MISIÓN INSTITUCIONAL.</t>
  </si>
  <si>
    <t>OBJETIVOS DE CALIDAD</t>
  </si>
  <si>
    <t xml:space="preserve">
EJE ESTRATÉGICO 4. REINGENIERÍA E INNOVACIÓN.
EJE ESTRATÉGICO 7. APOYO A LA MISIÓN INSTITUCIONAL.
</t>
  </si>
  <si>
    <t xml:space="preserve">*Establecer mecanismos de mejora continua, de acuerdo con la NTC ISO 9001:2015.  
</t>
  </si>
  <si>
    <t xml:space="preserve">De acuerdo con el presupuesto establecido por la gestión de la Oficina Asesora de Planeación y Sistemas de Información se dispondra dos rubros presupuestales   C11103 - Aseguramiento de la Calidad.  </t>
  </si>
  <si>
    <t>EN PERIODOS PROGRAMADOS Y CONTINUOS.</t>
  </si>
  <si>
    <t>Mediante revisiones por la alta dirección y resultados de la misma, así como decisiones tomadas con el fin de dar alcance a la mejora continua.</t>
  </si>
  <si>
    <t xml:space="preserve">(Salidas producto de revisiones por la dirección / Entradas presentadas para toma de decisiones) </t>
  </si>
  <si>
    <t>MACROPROCESOS GESTIÓN DE LA PRODUCCIÓN - GESTIÓN MANTENIMIENTO - GESTIÓN AMBIENTAL - GESTIÓN JURIDÍCA.</t>
  </si>
  <si>
    <t>REQUISITO 6.2.2. Norma Técnica Colombiana ISO 9001: 2015</t>
  </si>
  <si>
    <t>*Depuración permanente de la información contable.</t>
  </si>
  <si>
    <t>(# de Cuentas Depuradas / # de Cuentas por Depurar)</t>
  </si>
  <si>
    <t>&gt;=5,86</t>
  </si>
  <si>
    <t>70 - 90%</t>
  </si>
  <si>
    <t>80 -100%</t>
  </si>
  <si>
    <t>90 - 100%</t>
  </si>
  <si>
    <t>80 - 90%</t>
  </si>
  <si>
    <t>DICIEMBRE 31 DE 2020.</t>
  </si>
  <si>
    <t>PASOS A SEGUIR:</t>
  </si>
  <si>
    <t>1.</t>
  </si>
  <si>
    <t>Lea el instructivo.</t>
  </si>
  <si>
    <t>2.</t>
  </si>
  <si>
    <t>Pase a la hoja " Matriz de Seguimiento de Objetivos de Calidad".</t>
  </si>
  <si>
    <t>3.</t>
  </si>
  <si>
    <t>Ubique el macroproceso que le correponda.</t>
  </si>
  <si>
    <t>4.</t>
  </si>
  <si>
    <t>Valide los criterios "Qué se va a hacer?, Qué recursos se requerirán?, Quién será el responsable?, Cuándo se finalizará?, Cómo se evaluarán los resultados?, Indicador, peso, cumplimiento  indicado, línea base y meta.</t>
  </si>
  <si>
    <t>5.</t>
  </si>
  <si>
    <t>Valide el cumplimiento del macroproceso que corresponda, en la pestaña "Revisión por la Dirección". Recuerde que allí tendrá una vista total del cumplimiento de sus acciones y por ende del objetivo que impacta.</t>
  </si>
  <si>
    <t>(Grado de satisfacción generado / Grado de satisfacción proyectado)</t>
  </si>
  <si>
    <t>Índice de calidad de producto terminado.</t>
  </si>
  <si>
    <t>*Revisar el comportamiento de las ventas para los productos de la compañía.</t>
  </si>
  <si>
    <t>(# Estrategias de llenado de canales realizadas / # Estrategias programadas)</t>
  </si>
  <si>
    <t>(#Jornadas de análisis de construcción estrategia DOFA / # Jornadas programadas)</t>
  </si>
  <si>
    <t xml:space="preserve">(Número de lotes de materiales inspeccionados / Número de lotes de materiales ingresados) </t>
  </si>
  <si>
    <t>(Ventas Reales / Ventas Programadas)</t>
  </si>
  <si>
    <t xml:space="preserve">(Convenio con Fiduciaria de Occidente establecido / Convenio con una fiducia proyectado) </t>
  </si>
  <si>
    <t>(Negociaciones establecidas con proveedores / Negociaciones proyectadas con proveedores)</t>
  </si>
  <si>
    <t xml:space="preserve">(Acciones ejecutadas / Acciones programadas) </t>
  </si>
  <si>
    <t>(Necesidades de capacitación gestionadas / Necesidades de capacitación identificadas)</t>
  </si>
  <si>
    <t>(Servidores Públicos Asistentes / Servidores Públicos Programados)</t>
  </si>
  <si>
    <t>(Inducciónes gestionadas / Inducciones solicitadas)
(Reinducciones ejecutados de acuerdo con los términos estalbecidos /  Reinducciones programadas de acuerdo con los términos estalbecidos)</t>
  </si>
  <si>
    <t xml:space="preserve">(Evaluaciones superadas / Evaluaciones practicadas) </t>
  </si>
  <si>
    <t xml:space="preserve">(Revisiones efectuadas / Revisiones Programadas) </t>
  </si>
  <si>
    <t xml:space="preserve">(Mantenimientos Efectuados / Mantenimientos Programados) </t>
  </si>
  <si>
    <t>(Actividades de Programa Ejecutadas / Actividades de Programa establecidas)</t>
  </si>
  <si>
    <t>(Seguimientos realizados / Seguimientos Programados)</t>
  </si>
  <si>
    <t>(# Acciones enfocadas a recordación de marca / # Acciones programadas)</t>
  </si>
  <si>
    <t>(Acciones de manejo de imagen de las marcas en locales del canal TAT ejecutadas / Acciones de manejo de imagen de las marcas en locales del canal TAT programadas)</t>
  </si>
  <si>
    <t>(# Estrategias Influenciadores Digitales Ejecutadas / # Estrategias Influenciadores Digitales programadas)</t>
  </si>
  <si>
    <t>(Costos y/o gastos del año 2 / Costos y/o gastos del año 1)</t>
  </si>
  <si>
    <t>(Activo corriente / Pasivo Corriente)</t>
  </si>
  <si>
    <t>(# Análisis de revisión de criterios de calidad gestionados / # Análisis solicitados)</t>
  </si>
  <si>
    <t>*Revisiones frecuentes de los comportamientos en ventas de las categorías.</t>
  </si>
  <si>
    <t xml:space="preserve">*Mantener cobertura del pasivo pensional. </t>
  </si>
  <si>
    <t xml:space="preserve">*Reducir la estructura de costos y gastos mediante políticas de ahorro y austeridad. </t>
  </si>
  <si>
    <t>*Contratar un recurso humano capacitado que genere estrategias publicitarias creativas, que permanezcan en la memoria de los consumidores.</t>
  </si>
  <si>
    <t>Mediante metodologías de medición, control y seguimiento ( Indicadores de Gestión - Mapa de Riesgos - Plan Anual de Auditorias - Acompañamientos - Actualización permanente de la documentación del S.I.G.).</t>
  </si>
  <si>
    <t>Mediante metodologías de medición, control y seguimiento (Indicadores de Gestión - Mapa de Riesgos).</t>
  </si>
  <si>
    <t>(# Propuestas evaluadas / # Propuestas recibidas)</t>
  </si>
  <si>
    <t>(# Acercamientos efectuados con clientes posibles distribuidores / posibles clientes distribuidores)</t>
  </si>
  <si>
    <t>(# Jornadas de verificación de exposición de producto en canales / # Jornadas programadas)</t>
  </si>
  <si>
    <t xml:space="preserve">(Verificaciones de cumplimiento de capital humano requerido / Requeimientos de capital humano) </t>
  </si>
  <si>
    <t>LÍNEA BASE</t>
  </si>
  <si>
    <t>*Realizar análisis cualitativo y cuantitativo de las situación real de la Empresa de Licores de Cundinamarca para establecer estrategia DOFA, acorde a la situación detectada.</t>
  </si>
  <si>
    <t>*Aumentar la Rentabilidad mediante inversiones de excedentes de liquidez.</t>
  </si>
  <si>
    <t>*Reducir los gastos de pólizas de seguros.</t>
  </si>
  <si>
    <t xml:space="preserve">
*Generar canales de comunicación con el cliente para establecer el grado de satisfacción.
</t>
  </si>
  <si>
    <t>*Realizar artes publicitarias, con el fin de posicionar la marca.</t>
  </si>
  <si>
    <t>*Efectuar una revisión periódica de la normatividad expedida a nivel nacional y departamental, con el fin de validar el debido cumplimiento de las mismas.</t>
  </si>
  <si>
    <t xml:space="preserve">
*Ejecución Plan de mantenimiento industrial.
</t>
  </si>
  <si>
    <t>*Dar respuesta a las solicitudes de asesoría y control de legalidad de actos administrativos de manera expedita para lo cual se estableceran términos a nivel interno con el fin de dar respuesta a los requerimientos solicitados.</t>
  </si>
  <si>
    <t>*Con el apoyo del SENA y FENALCO realizar capacitaciones y acercamientos a los comerciantes de la región sobre la Empresa de Licores de Cundinamarca, con el fin de que se tenga el pleno conocimiento de los productos de la entidad.</t>
  </si>
  <si>
    <t xml:space="preserve">
*Realizar las inspecciones de todos los materiales (materias primas, insumos, producto en proceso, producto terminado, instrumentos de inspección), sujetos a verificación por parte de calidad, esto con el fin de garantizar el cumplimiento de los requisitos exigidos tanto por la Empresa de Licores de Cundinamarca como de los entes competentes.
</t>
  </si>
  <si>
    <t>(Respuestas oportunas emitidas / Respuestas requeridas)</t>
  </si>
  <si>
    <t>PESO INDICADO</t>
  </si>
  <si>
    <t>CUMPLIMIENTO</t>
  </si>
  <si>
    <t>FAVORABLES</t>
  </si>
  <si>
    <t>ACCIÓN CORRECTIVA</t>
  </si>
  <si>
    <t>RIESGO</t>
  </si>
  <si>
    <t>(Plan de trabajo ejecutado / Plan de Trabajo Programado)</t>
  </si>
  <si>
    <t>*Incrementar la confianza del consumidor en la calidad del producto.</t>
  </si>
  <si>
    <t>*Evaluar y mejorar de manera continua el Sistema Integrado de Gestión.</t>
  </si>
  <si>
    <t>*Fortalecer las finanzas de la E.L.C.</t>
  </si>
  <si>
    <t>(Negociaciones Gestionadas de Maquilas / Maquilas Proyectadas)</t>
  </si>
  <si>
    <t>DICIEMBRE 31 DE 2021.</t>
  </si>
  <si>
    <t>*Estudios de mercado duty free para Estados Unidos, Panamá y Ecuador.</t>
  </si>
  <si>
    <t xml:space="preserve">*Acercamiento con dos posibles distribuidores en zonas duty free en Latino América y España.
</t>
  </si>
  <si>
    <t xml:space="preserve">
*Proceso de diagnóstico de necesidades de capacitación.
</t>
  </si>
  <si>
    <t>MATRIZ DE SEGUIMIENTO DE OBJETIVOS DE CALIDAD - 31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</si>
</sst>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_(* #,##0.00_);_(* \(#,##0.00\);_(* &quot;-&quot;??_);_(@_)"/>
    <numFmt numFmtId="165" formatCode="_(* #,##0.0_);_(* \(#,##0.0\);_(* &quot;-&quot;??_);_(@_)"/>
    <numFmt numFmtId="166" formatCode="_(* #,##0.0_);_(* \(#,##0.0\);_(* &quot;-&quot;?_);_(@_)"/>
    <numFmt numFmtId="167" formatCode="0.0%"/>
    <numFmt numFmtId="168" formatCode="0.000"/>
  </numFmts>
  <fonts count="17"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4"/>
      <color theme="1"/>
      <name val="Arial"/>
      <family val="2"/>
    </font>
    <font>
      <b/>
      <sz val="14"/>
      <color theme="1"/>
      <name val="Arial"/>
      <family val="2"/>
    </font>
    <font>
      <sz val="14"/>
      <color rgb="FF000000"/>
      <name val="Arial"/>
      <family val="2"/>
    </font>
    <font>
      <sz val="14"/>
      <color theme="0"/>
      <name val="Arial"/>
      <family val="2"/>
    </font>
    <font>
      <sz val="14"/>
      <color theme="0" tint="-4.9989318521683403E-2"/>
      <name val="Arial"/>
      <family val="2"/>
    </font>
    <font>
      <sz val="14"/>
      <name val="Arial"/>
      <family val="2"/>
    </font>
    <font>
      <b/>
      <sz val="20"/>
      <color theme="1"/>
      <name val="Arial"/>
      <family val="2"/>
    </font>
    <font>
      <b/>
      <sz val="18"/>
      <color theme="1"/>
      <name val="Arial"/>
      <family val="2"/>
    </font>
    <font>
      <b/>
      <sz val="11"/>
      <color theme="1"/>
      <name val="Calibri"/>
      <family val="2"/>
      <scheme val="minor"/>
    </font>
    <font>
      <sz val="11"/>
      <color rgb="FF000000"/>
      <name val="Calibri"/>
      <family val="2"/>
    </font>
    <font>
      <b/>
      <sz val="14"/>
      <color theme="0"/>
      <name val="Arial"/>
      <family val="2"/>
    </font>
    <font>
      <b/>
      <sz val="9"/>
      <color indexed="81"/>
      <name val="Tahoma"/>
      <charset val="1"/>
    </font>
    <font>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s>
  <cellStyleXfs count="4">
    <xf numFmtId="0" fontId="0" fillId="0" borderId="0"/>
    <xf numFmtId="164" fontId="3" fillId="0" borderId="0" applyFont="0" applyFill="0" applyBorder="0" applyAlignment="0" applyProtection="0"/>
    <xf numFmtId="9" fontId="3" fillId="0" borderId="0" applyFont="0" applyFill="0" applyBorder="0" applyAlignment="0" applyProtection="0"/>
    <xf numFmtId="41" fontId="13" fillId="0" borderId="0" applyFont="0" applyFill="0" applyBorder="0" applyAlignment="0" applyProtection="0"/>
  </cellStyleXfs>
  <cellXfs count="171">
    <xf numFmtId="0" fontId="0" fillId="0" borderId="0" xfId="0"/>
    <xf numFmtId="0" fontId="4" fillId="2" borderId="0" xfId="0" applyFont="1" applyFill="1" applyBorder="1"/>
    <xf numFmtId="0" fontId="4" fillId="2" borderId="0" xfId="0" applyFont="1" applyFill="1"/>
    <xf numFmtId="0" fontId="5" fillId="2" borderId="0" xfId="0" applyFont="1" applyFill="1" applyBorder="1" applyAlignment="1">
      <alignment horizontal="center"/>
    </xf>
    <xf numFmtId="0" fontId="6" fillId="2" borderId="1" xfId="0" applyFont="1" applyFill="1" applyBorder="1" applyAlignment="1">
      <alignment horizontal="center" vertical="center" wrapText="1"/>
    </xf>
    <xf numFmtId="168" fontId="4" fillId="2" borderId="0" xfId="0" applyNumberFormat="1" applyFont="1" applyFill="1"/>
    <xf numFmtId="0" fontId="5" fillId="2" borderId="1" xfId="0" applyFont="1" applyFill="1" applyBorder="1" applyAlignment="1">
      <alignment horizontal="center"/>
    </xf>
    <xf numFmtId="0" fontId="4" fillId="2" borderId="1" xfId="0" applyFont="1" applyFill="1" applyBorder="1" applyAlignment="1">
      <alignment horizontal="center" vertical="center" wrapText="1"/>
    </xf>
    <xf numFmtId="0" fontId="5" fillId="2" borderId="14" xfId="0" applyFont="1" applyFill="1" applyBorder="1" applyAlignment="1"/>
    <xf numFmtId="0" fontId="5" fillId="2" borderId="15" xfId="0" applyFont="1" applyFill="1" applyBorder="1" applyAlignment="1"/>
    <xf numFmtId="0" fontId="5" fillId="2" borderId="16" xfId="0" applyFont="1" applyFill="1" applyBorder="1" applyAlignment="1"/>
    <xf numFmtId="0" fontId="4" fillId="2" borderId="20" xfId="0" applyFont="1" applyFill="1" applyBorder="1"/>
    <xf numFmtId="0" fontId="4" fillId="2" borderId="21" xfId="0" applyFont="1" applyFill="1" applyBorder="1"/>
    <xf numFmtId="0" fontId="4" fillId="2" borderId="21" xfId="0" applyFont="1" applyFill="1" applyBorder="1" applyAlignment="1">
      <alignment horizontal="center" vertical="center" wrapText="1"/>
    </xf>
    <xf numFmtId="0" fontId="4" fillId="2" borderId="22" xfId="0" applyFont="1" applyFill="1" applyBorder="1"/>
    <xf numFmtId="0" fontId="4" fillId="2" borderId="23" xfId="0" applyFont="1" applyFill="1" applyBorder="1"/>
    <xf numFmtId="0" fontId="4" fillId="2" borderId="24" xfId="0" applyFont="1" applyFill="1" applyBorder="1"/>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0" xfId="0" applyFont="1" applyFill="1" applyBorder="1" applyAlignment="1">
      <alignment horizontal="center" vertical="center"/>
    </xf>
    <xf numFmtId="166" fontId="8" fillId="3" borderId="0" xfId="0" applyNumberFormat="1" applyFont="1" applyFill="1" applyBorder="1" applyAlignment="1">
      <alignment horizontal="center" vertical="center"/>
    </xf>
    <xf numFmtId="165" fontId="7" fillId="2" borderId="5" xfId="1" applyNumberFormat="1" applyFont="1" applyFill="1" applyBorder="1" applyAlignment="1">
      <alignment vertical="center" wrapText="1"/>
    </xf>
    <xf numFmtId="0" fontId="7" fillId="2" borderId="7" xfId="0" applyFont="1" applyFill="1" applyBorder="1" applyAlignment="1">
      <alignment vertical="center"/>
    </xf>
    <xf numFmtId="0" fontId="7" fillId="2" borderId="9" xfId="0" applyFont="1" applyFill="1" applyBorder="1" applyAlignment="1">
      <alignment vertical="center"/>
    </xf>
    <xf numFmtId="0" fontId="7" fillId="2" borderId="0" xfId="0" applyFont="1" applyFill="1"/>
    <xf numFmtId="0" fontId="14" fillId="2" borderId="15" xfId="0" applyFont="1" applyFill="1" applyBorder="1" applyAlignment="1"/>
    <xf numFmtId="0" fontId="7" fillId="2" borderId="0" xfId="0" applyFont="1" applyFill="1" applyBorder="1"/>
    <xf numFmtId="0" fontId="7" fillId="2" borderId="23" xfId="0" applyFont="1" applyFill="1" applyBorder="1"/>
    <xf numFmtId="9" fontId="6" fillId="2" borderId="1" xfId="2"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4" fillId="2" borderId="1" xfId="2" applyFont="1" applyFill="1" applyBorder="1" applyAlignment="1">
      <alignment horizontal="center" vertical="center" wrapText="1"/>
    </xf>
    <xf numFmtId="2" fontId="4" fillId="2" borderId="1" xfId="3" applyNumberFormat="1"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166" fontId="7" fillId="2" borderId="2" xfId="0" applyNumberFormat="1"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12" fillId="2" borderId="29" xfId="0" applyFont="1" applyFill="1" applyBorder="1"/>
    <xf numFmtId="0" fontId="12" fillId="2" borderId="30" xfId="0" applyFont="1" applyFill="1" applyBorder="1"/>
    <xf numFmtId="166" fontId="7" fillId="2" borderId="0" xfId="0" applyNumberFormat="1" applyFont="1" applyFill="1" applyBorder="1" applyAlignment="1">
      <alignment horizontal="center" vertical="center"/>
    </xf>
    <xf numFmtId="9" fontId="9" fillId="2" borderId="1" xfId="0" applyNumberFormat="1" applyFont="1" applyFill="1" applyBorder="1" applyAlignment="1">
      <alignment horizontal="center" vertical="center" wrapText="1"/>
    </xf>
    <xf numFmtId="9" fontId="6" fillId="2" borderId="1" xfId="2" applyFont="1" applyFill="1" applyBorder="1" applyAlignment="1">
      <alignment horizontal="center" vertical="center" wrapText="1"/>
    </xf>
    <xf numFmtId="9" fontId="4" fillId="0" borderId="1" xfId="2"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7" fillId="3" borderId="0" xfId="0" applyFont="1" applyFill="1" applyBorder="1" applyAlignment="1">
      <alignment horizontal="center" vertical="center"/>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165" fontId="7" fillId="3" borderId="5" xfId="1" applyNumberFormat="1" applyFont="1" applyFill="1" applyBorder="1" applyAlignment="1">
      <alignment vertical="center" wrapText="1"/>
    </xf>
    <xf numFmtId="165" fontId="8" fillId="3" borderId="5" xfId="1" applyNumberFormat="1" applyFont="1" applyFill="1" applyBorder="1" applyAlignment="1">
      <alignment vertical="center" wrapText="1"/>
    </xf>
    <xf numFmtId="0" fontId="8" fillId="3" borderId="7" xfId="0" applyFont="1" applyFill="1" applyBorder="1" applyAlignment="1">
      <alignment vertical="center"/>
    </xf>
    <xf numFmtId="0" fontId="7" fillId="3" borderId="7" xfId="0" applyFont="1" applyFill="1" applyBorder="1" applyAlignment="1">
      <alignment vertical="center"/>
    </xf>
    <xf numFmtId="167" fontId="4" fillId="2" borderId="1" xfId="2" applyNumberFormat="1" applyFont="1" applyFill="1" applyBorder="1" applyAlignment="1">
      <alignment horizontal="center" vertical="center" wrapText="1"/>
    </xf>
    <xf numFmtId="9" fontId="7" fillId="3" borderId="6" xfId="0" applyNumberFormat="1" applyFont="1" applyFill="1" applyBorder="1" applyAlignment="1">
      <alignment horizontal="center" vertical="center"/>
    </xf>
    <xf numFmtId="9" fontId="6" fillId="2" borderId="1" xfId="2" applyFont="1" applyFill="1" applyBorder="1" applyAlignment="1">
      <alignment horizontal="center" vertical="center" wrapText="1"/>
    </xf>
    <xf numFmtId="0" fontId="4" fillId="2" borderId="1" xfId="0" applyFont="1" applyFill="1" applyBorder="1" applyAlignment="1">
      <alignment horizontal="left" vertical="center" wrapText="1"/>
    </xf>
    <xf numFmtId="9" fontId="6" fillId="2" borderId="1" xfId="2" applyFont="1" applyFill="1" applyBorder="1" applyAlignment="1">
      <alignment horizontal="center" vertical="center" wrapText="1"/>
    </xf>
    <xf numFmtId="9" fontId="7" fillId="3" borderId="0" xfId="0" applyNumberFormat="1" applyFont="1" applyFill="1" applyBorder="1" applyAlignment="1">
      <alignment horizontal="center" vertical="center"/>
    </xf>
    <xf numFmtId="9" fontId="6" fillId="2" borderId="3" xfId="2" applyFont="1" applyFill="1" applyBorder="1" applyAlignment="1">
      <alignment horizontal="center" vertical="center" wrapText="1"/>
    </xf>
    <xf numFmtId="9" fontId="6" fillId="2" borderId="5" xfId="2" applyFont="1" applyFill="1" applyBorder="1" applyAlignment="1">
      <alignment horizontal="center" vertical="center" wrapText="1"/>
    </xf>
    <xf numFmtId="9" fontId="6" fillId="2" borderId="6" xfId="2" applyFont="1" applyFill="1" applyBorder="1" applyAlignment="1">
      <alignment horizontal="center" vertical="center" wrapText="1"/>
    </xf>
    <xf numFmtId="9" fontId="6" fillId="2" borderId="0" xfId="2" applyFont="1" applyFill="1" applyBorder="1" applyAlignment="1">
      <alignment horizontal="center" vertical="center" wrapText="1"/>
    </xf>
    <xf numFmtId="9" fontId="6" fillId="2" borderId="7" xfId="2" applyFont="1" applyFill="1" applyBorder="1" applyAlignment="1">
      <alignment horizontal="center" vertical="center" wrapText="1"/>
    </xf>
    <xf numFmtId="9" fontId="6" fillId="2" borderId="8" xfId="2" applyFont="1" applyFill="1" applyBorder="1" applyAlignment="1">
      <alignment horizontal="center" vertical="center" wrapText="1"/>
    </xf>
    <xf numFmtId="9" fontId="6" fillId="2" borderId="2" xfId="2" applyFont="1" applyFill="1" applyBorder="1" applyAlignment="1">
      <alignment horizontal="center" vertical="center" wrapText="1"/>
    </xf>
    <xf numFmtId="9" fontId="6" fillId="2" borderId="9" xfId="2" applyFont="1" applyFill="1" applyBorder="1" applyAlignment="1">
      <alignment horizontal="center" vertical="center" wrapText="1"/>
    </xf>
    <xf numFmtId="9" fontId="4" fillId="2" borderId="0" xfId="0" applyNumberFormat="1" applyFont="1" applyFill="1"/>
    <xf numFmtId="167" fontId="4" fillId="0" borderId="1" xfId="2" applyNumberFormat="1" applyFont="1" applyFill="1" applyBorder="1" applyAlignment="1">
      <alignment horizontal="center" vertical="center" wrapText="1"/>
    </xf>
    <xf numFmtId="9" fontId="9" fillId="0" borderId="1" xfId="2" applyFont="1" applyFill="1" applyBorder="1" applyAlignment="1">
      <alignment horizontal="center" vertical="center" wrapText="1"/>
    </xf>
    <xf numFmtId="9" fontId="9" fillId="0" borderId="6" xfId="2" applyFont="1" applyFill="1" applyBorder="1" applyAlignment="1">
      <alignment horizontal="center" vertical="center" wrapText="1"/>
    </xf>
    <xf numFmtId="9" fontId="9" fillId="0" borderId="0" xfId="2" applyFont="1" applyFill="1" applyBorder="1" applyAlignment="1">
      <alignment horizontal="center" vertical="center" wrapText="1"/>
    </xf>
    <xf numFmtId="9" fontId="9" fillId="0" borderId="7" xfId="2" applyFont="1" applyFill="1" applyBorder="1" applyAlignment="1">
      <alignment horizontal="center" vertical="center" wrapText="1"/>
    </xf>
    <xf numFmtId="10" fontId="4" fillId="2" borderId="1" xfId="2"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9" fontId="6" fillId="2" borderId="1" xfId="2" applyFont="1" applyFill="1" applyBorder="1" applyAlignment="1">
      <alignment horizontal="center" vertical="center" wrapText="1"/>
    </xf>
    <xf numFmtId="9" fontId="4" fillId="2" borderId="1" xfId="2" applyNumberFormat="1" applyFont="1" applyFill="1" applyBorder="1" applyAlignment="1">
      <alignment horizontal="center" vertical="center" wrapText="1"/>
    </xf>
    <xf numFmtId="9" fontId="6" fillId="2" borderId="1" xfId="2" applyNumberFormat="1" applyFont="1" applyFill="1" applyBorder="1" applyAlignment="1">
      <alignment horizontal="center" vertical="center" wrapText="1"/>
    </xf>
    <xf numFmtId="0" fontId="0" fillId="0" borderId="0" xfId="0" applyAlignment="1">
      <alignment horizontal="center"/>
    </xf>
    <xf numFmtId="0" fontId="12" fillId="5" borderId="14"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39" xfId="0" applyFont="1" applyFill="1" applyBorder="1" applyAlignment="1">
      <alignment horizontal="center" vertical="center"/>
    </xf>
    <xf numFmtId="0" fontId="12" fillId="5" borderId="40" xfId="0" applyFont="1" applyFill="1" applyBorder="1" applyAlignment="1">
      <alignment horizontal="center" vertical="center"/>
    </xf>
    <xf numFmtId="0" fontId="12" fillId="2" borderId="33" xfId="0" applyFont="1" applyFill="1" applyBorder="1" applyAlignment="1">
      <alignment horizontal="left" vertical="top"/>
    </xf>
    <xf numFmtId="0" fontId="12" fillId="2" borderId="37" xfId="0" applyFont="1" applyFill="1" applyBorder="1" applyAlignment="1">
      <alignment horizontal="left" vertical="top"/>
    </xf>
    <xf numFmtId="0" fontId="12" fillId="2" borderId="38" xfId="0" applyFont="1" applyFill="1" applyBorder="1" applyAlignment="1">
      <alignment horizontal="left" vertical="top"/>
    </xf>
    <xf numFmtId="0" fontId="12" fillId="2" borderId="31" xfId="0" applyFont="1" applyFill="1" applyBorder="1" applyAlignment="1">
      <alignment horizontal="left" wrapText="1"/>
    </xf>
    <xf numFmtId="0" fontId="12" fillId="2" borderId="35" xfId="0" applyFont="1" applyFill="1" applyBorder="1" applyAlignment="1">
      <alignment horizontal="left" wrapText="1"/>
    </xf>
    <xf numFmtId="0" fontId="12" fillId="2" borderId="36" xfId="0" applyFont="1" applyFill="1" applyBorder="1" applyAlignment="1">
      <alignment horizontal="left" wrapText="1"/>
    </xf>
    <xf numFmtId="0" fontId="12" fillId="2" borderId="34" xfId="0" applyFont="1" applyFill="1" applyBorder="1" applyAlignment="1">
      <alignment horizontal="left" vertical="top"/>
    </xf>
    <xf numFmtId="0" fontId="12" fillId="2" borderId="31" xfId="0" applyFont="1" applyFill="1" applyBorder="1" applyAlignment="1">
      <alignment horizontal="left" vertical="top" wrapText="1"/>
    </xf>
    <xf numFmtId="0" fontId="12" fillId="2" borderId="32" xfId="0" applyFont="1" applyFill="1" applyBorder="1" applyAlignment="1">
      <alignment horizontal="left" vertical="top" wrapText="1"/>
    </xf>
    <xf numFmtId="9" fontId="6" fillId="2" borderId="1" xfId="2"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9" fontId="6" fillId="2" borderId="4" xfId="2" applyFont="1" applyFill="1" applyBorder="1" applyAlignment="1">
      <alignment horizontal="center" vertical="center" wrapText="1"/>
    </xf>
    <xf numFmtId="9" fontId="6" fillId="2" borderId="3" xfId="2" applyFont="1" applyFill="1" applyBorder="1" applyAlignment="1">
      <alignment horizontal="center" vertical="center" wrapText="1"/>
    </xf>
    <xf numFmtId="9" fontId="6" fillId="2" borderId="5" xfId="2" applyFont="1" applyFill="1" applyBorder="1" applyAlignment="1">
      <alignment horizontal="center" vertical="center" wrapText="1"/>
    </xf>
    <xf numFmtId="9" fontId="6" fillId="2" borderId="6" xfId="2" applyFont="1" applyFill="1" applyBorder="1" applyAlignment="1">
      <alignment horizontal="center" vertical="center" wrapText="1"/>
    </xf>
    <xf numFmtId="9" fontId="6" fillId="2" borderId="0" xfId="2" applyFont="1" applyFill="1" applyBorder="1" applyAlignment="1">
      <alignment horizontal="center" vertical="center" wrapText="1"/>
    </xf>
    <xf numFmtId="9" fontId="6" fillId="2" borderId="7" xfId="2" applyFont="1" applyFill="1" applyBorder="1" applyAlignment="1">
      <alignment horizontal="center" vertical="center" wrapText="1"/>
    </xf>
    <xf numFmtId="9" fontId="6" fillId="2" borderId="8" xfId="2" applyFont="1" applyFill="1" applyBorder="1" applyAlignment="1">
      <alignment horizontal="center" vertical="center" wrapText="1"/>
    </xf>
    <xf numFmtId="9" fontId="6" fillId="2" borderId="2" xfId="2" applyFont="1" applyFill="1" applyBorder="1" applyAlignment="1">
      <alignment horizontal="center" vertical="center" wrapText="1"/>
    </xf>
    <xf numFmtId="9" fontId="6" fillId="2" borderId="9" xfId="2" applyFont="1" applyFill="1" applyBorder="1" applyAlignment="1">
      <alignment horizontal="center" vertical="center" wrapText="1"/>
    </xf>
    <xf numFmtId="9" fontId="8" fillId="3" borderId="4" xfId="2" applyFont="1" applyFill="1" applyBorder="1" applyAlignment="1">
      <alignment horizontal="center" vertical="center" wrapText="1"/>
    </xf>
    <xf numFmtId="9" fontId="8" fillId="3" borderId="3" xfId="2" applyFont="1" applyFill="1" applyBorder="1" applyAlignment="1">
      <alignment horizontal="center" vertical="center" wrapText="1"/>
    </xf>
    <xf numFmtId="9" fontId="6" fillId="3" borderId="10" xfId="2" applyFont="1" applyFill="1" applyBorder="1" applyAlignment="1">
      <alignment horizontal="center" vertical="center" wrapText="1"/>
    </xf>
    <xf numFmtId="9" fontId="6" fillId="3" borderId="11" xfId="2" applyFont="1" applyFill="1" applyBorder="1" applyAlignment="1">
      <alignment horizontal="center" vertical="center" wrapText="1"/>
    </xf>
    <xf numFmtId="9" fontId="6" fillId="3" borderId="12" xfId="2" applyFont="1" applyFill="1" applyBorder="1" applyAlignment="1">
      <alignment horizontal="center" vertical="center" wrapText="1"/>
    </xf>
    <xf numFmtId="167" fontId="9" fillId="2" borderId="1" xfId="2" applyNumberFormat="1" applyFont="1" applyFill="1" applyBorder="1" applyAlignment="1">
      <alignment horizontal="center" vertical="center" wrapText="1"/>
    </xf>
    <xf numFmtId="167" fontId="6" fillId="2" borderId="1" xfId="2" applyNumberFormat="1" applyFont="1" applyFill="1" applyBorder="1" applyAlignment="1">
      <alignment horizontal="center" vertical="center" wrapText="1"/>
    </xf>
    <xf numFmtId="9" fontId="7" fillId="2" borderId="4" xfId="2" applyFont="1" applyFill="1" applyBorder="1" applyAlignment="1">
      <alignment horizontal="center" vertical="center" wrapText="1"/>
    </xf>
    <xf numFmtId="9" fontId="7" fillId="2" borderId="3" xfId="2" applyFont="1" applyFill="1" applyBorder="1" applyAlignment="1">
      <alignment horizontal="center"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9" fontId="7" fillId="2" borderId="6" xfId="2" applyFont="1" applyFill="1" applyBorder="1" applyAlignment="1">
      <alignment horizontal="center" vertical="center" wrapText="1"/>
    </xf>
    <xf numFmtId="9" fontId="7" fillId="2" borderId="0" xfId="2" applyFont="1" applyFill="1" applyBorder="1" applyAlignment="1">
      <alignment horizontal="center" vertical="center" wrapText="1"/>
    </xf>
    <xf numFmtId="9" fontId="7" fillId="2" borderId="7" xfId="2" applyFont="1" applyFill="1" applyBorder="1" applyAlignment="1">
      <alignment horizontal="center" vertical="center" wrapText="1"/>
    </xf>
    <xf numFmtId="9" fontId="6" fillId="2" borderId="41" xfId="2" applyFont="1" applyFill="1" applyBorder="1" applyAlignment="1">
      <alignment horizontal="center" vertic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9" fontId="6" fillId="3" borderId="1" xfId="2" applyFont="1" applyFill="1" applyBorder="1" applyAlignment="1">
      <alignment horizontal="center" vertical="center" wrapText="1"/>
    </xf>
    <xf numFmtId="9" fontId="6" fillId="2" borderId="13" xfId="2" applyFont="1" applyFill="1" applyBorder="1" applyAlignment="1">
      <alignment horizontal="center" vertical="center"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20" xfId="0" applyFont="1" applyFill="1" applyBorder="1" applyAlignment="1">
      <alignment horizontal="center"/>
    </xf>
    <xf numFmtId="0" fontId="4" fillId="2" borderId="0"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11" fillId="2" borderId="17"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top" wrapText="1"/>
    </xf>
    <xf numFmtId="0" fontId="11" fillId="2" borderId="0" xfId="0" applyFont="1" applyFill="1" applyBorder="1" applyAlignment="1">
      <alignment horizontal="left" vertical="top"/>
    </xf>
    <xf numFmtId="0" fontId="11" fillId="2" borderId="21" xfId="0" applyFont="1" applyFill="1" applyBorder="1" applyAlignment="1">
      <alignment horizontal="left" vertical="top"/>
    </xf>
    <xf numFmtId="0" fontId="11" fillId="2" borderId="22" xfId="0" applyFont="1" applyFill="1" applyBorder="1" applyAlignment="1">
      <alignment horizontal="left" vertical="top"/>
    </xf>
    <xf numFmtId="0" fontId="11" fillId="2" borderId="23" xfId="0" applyFont="1" applyFill="1" applyBorder="1" applyAlignment="1">
      <alignment horizontal="left" vertical="top"/>
    </xf>
    <xf numFmtId="0" fontId="11" fillId="2" borderId="24" xfId="0" applyFont="1" applyFill="1" applyBorder="1" applyAlignment="1">
      <alignment horizontal="left" vertical="top"/>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5" fillId="2" borderId="21" xfId="0" applyFont="1" applyFill="1" applyBorder="1" applyAlignment="1">
      <alignment horizontal="center" vertical="center"/>
    </xf>
  </cellXfs>
  <cellStyles count="4">
    <cellStyle name="Millares" xfId="1" builtinId="3"/>
    <cellStyle name="Millares [0]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36795909633391E-2"/>
          <c:y val="5.8322201177794804E-2"/>
          <c:w val="0.82902566839071934"/>
          <c:h val="0.83310359814264623"/>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0B2-4A5D-87FD-80DC6C5B4096}"/>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A0B2-4A5D-87FD-80DC6C5B4096}"/>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A0B2-4A5D-87FD-80DC6C5B4096}"/>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A0B2-4A5D-87FD-80DC6C5B4096}"/>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A0B2-4A5D-87FD-80DC6C5B4096}"/>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A0B2-4A5D-87FD-80DC6C5B4096}"/>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A0B2-4A5D-87FD-80DC6C5B4096}"/>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A0B2-4A5D-87FD-80DC6C5B4096}"/>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A0B2-4A5D-87FD-80DC6C5B4096}"/>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A0B2-4A5D-87FD-80DC6C5B4096}"/>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A0B2-4A5D-87FD-80DC6C5B4096}"/>
              </c:ext>
            </c:extLst>
          </c:dPt>
          <c:dLbls>
            <c:dLbl>
              <c:idx val="0"/>
              <c:layout>
                <c:manualLayout>
                  <c:x val="-8.115104871760824E-2"/>
                  <c:y val="-8.164777660196147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0B2-4A5D-87FD-80DC6C5B4096}"/>
                </c:ext>
                <c:ext xmlns:c15="http://schemas.microsoft.com/office/drawing/2012/chart" uri="{CE6537A1-D6FC-4f65-9D91-7224C49458BB}">
                  <c15:layout>
                    <c:manualLayout>
                      <c:w val="0.10876609027863708"/>
                      <c:h val="8.2082183710621662E-2"/>
                    </c:manualLayout>
                  </c15:layout>
                </c:ext>
              </c:extLst>
            </c:dLbl>
            <c:dLbl>
              <c:idx val="1"/>
              <c:layout>
                <c:manualLayout>
                  <c:x val="-6.0127645103563956E-2"/>
                  <c:y val="-8.7871161119965749E-2"/>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0B2-4A5D-87FD-80DC6C5B4096}"/>
                </c:ext>
                <c:ext xmlns:c15="http://schemas.microsoft.com/office/drawing/2012/chart" uri="{CE6537A1-D6FC-4f65-9D91-7224C49458BB}"/>
              </c:extLst>
            </c:dLbl>
            <c:dLbl>
              <c:idx val="2"/>
              <c:layout>
                <c:manualLayout>
                  <c:x val="-2.7161233360762142E-2"/>
                  <c:y val="-0.1009755404506061"/>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A0B2-4A5D-87FD-80DC6C5B4096}"/>
                </c:ext>
                <c:ext xmlns:c15="http://schemas.microsoft.com/office/drawing/2012/chart" uri="{CE6537A1-D6FC-4f65-9D91-7224C49458BB}"/>
              </c:extLst>
            </c:dLbl>
            <c:dLbl>
              <c:idx val="3"/>
              <c:layout>
                <c:manualLayout>
                  <c:x val="-1.2730099935936926E-3"/>
                  <c:y val="-0.11218656580314168"/>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0B2-4A5D-87FD-80DC6C5B4096}"/>
                </c:ext>
                <c:ext xmlns:c15="http://schemas.microsoft.com/office/drawing/2012/chart" uri="{CE6537A1-D6FC-4f65-9D91-7224C49458BB}"/>
              </c:extLst>
            </c:dLbl>
            <c:dLbl>
              <c:idx val="4"/>
              <c:layout>
                <c:manualLayout>
                  <c:x val="3.3444821925196232E-2"/>
                  <c:y val="-0.10802042907029784"/>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0B2-4A5D-87FD-80DC6C5B4096}"/>
                </c:ext>
                <c:ext xmlns:c15="http://schemas.microsoft.com/office/drawing/2012/chart" uri="{CE6537A1-D6FC-4f65-9D91-7224C49458BB}"/>
              </c:extLst>
            </c:dLbl>
            <c:dLbl>
              <c:idx val="5"/>
              <c:layout>
                <c:manualLayout>
                  <c:x val="6.0325966567651761E-2"/>
                  <c:y val="-9.4344719499827631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B2-4A5D-87FD-80DC6C5B4096}"/>
                </c:ext>
                <c:ext xmlns:c15="http://schemas.microsoft.com/office/drawing/2012/chart" uri="{CE6537A1-D6FC-4f65-9D91-7224C49458BB}">
                  <c15:layout>
                    <c:manualLayout>
                      <c:w val="9.3522592681361594E-2"/>
                      <c:h val="5.3779310860528881E-2"/>
                    </c:manualLayout>
                  </c15:layout>
                </c:ext>
              </c:extLst>
            </c:dLbl>
            <c:dLbl>
              <c:idx val="6"/>
              <c:layout>
                <c:manualLayout>
                  <c:x val="0.11201590414919636"/>
                  <c:y val="-5.2973602383434612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B2-4A5D-87FD-80DC6C5B4096}"/>
                </c:ext>
                <c:ext xmlns:c15="http://schemas.microsoft.com/office/drawing/2012/chart" uri="{CE6537A1-D6FC-4f65-9D91-7224C49458BB}"/>
              </c:extLst>
            </c:dLbl>
            <c:dLbl>
              <c:idx val="7"/>
              <c:layout>
                <c:manualLayout>
                  <c:x val="0.13833251043085401"/>
                  <c:y val="-5.2333972515642681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A0B2-4A5D-87FD-80DC6C5B4096}"/>
                </c:ext>
                <c:ext xmlns:c15="http://schemas.microsoft.com/office/drawing/2012/chart" uri="{CE6537A1-D6FC-4f65-9D91-7224C49458BB}"/>
              </c:extLst>
            </c:dLbl>
            <c:dLbl>
              <c:idx val="8"/>
              <c:layout>
                <c:manualLayout>
                  <c:x val="8.2813417044288851E-2"/>
                  <c:y val="-4.7836328151289482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A0B2-4A5D-87FD-80DC6C5B4096}"/>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A0B2-4A5D-87FD-80DC6C5B4096}"/>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A0B2-4A5D-87FD-80DC6C5B409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A0B2-4A5D-87FD-80DC6C5B4096}"/>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base!#REF!</c:f>
            </c:numRef>
          </c:xVal>
          <c:yVal>
            <c:numRef>
              <c:f>base!#REF!</c:f>
              <c:numCache>
                <c:formatCode>General</c:formatCode>
                <c:ptCount val="1"/>
                <c:pt idx="0">
                  <c:v>1</c:v>
                </c:pt>
              </c:numCache>
            </c:numRef>
          </c:yVal>
          <c:smooth val="1"/>
          <c:extLst xmlns:c16r2="http://schemas.microsoft.com/office/drawing/2015/06/chart">
            <c:ext xmlns:c16="http://schemas.microsoft.com/office/drawing/2014/chart" uri="{C3380CC4-5D6E-409C-BE32-E72D297353CC}">
              <c16:uniqueId val="{0000001A-A0B2-4A5D-87FD-80DC6C5B4096}"/>
            </c:ext>
          </c:extLst>
        </c:ser>
        <c:dLbls>
          <c:showLegendKey val="0"/>
          <c:showVal val="0"/>
          <c:showCatName val="0"/>
          <c:showSerName val="0"/>
          <c:showPercent val="0"/>
          <c:showBubbleSize val="0"/>
        </c:dLbls>
        <c:axId val="318125024"/>
        <c:axId val="318123848"/>
      </c:scatterChart>
      <c:valAx>
        <c:axId val="318123848"/>
        <c:scaling>
          <c:orientation val="minMax"/>
          <c:max val="1"/>
          <c:min val="-1"/>
        </c:scaling>
        <c:delete val="1"/>
        <c:axPos val="l"/>
        <c:numFmt formatCode="General" sourceLinked="1"/>
        <c:majorTickMark val="out"/>
        <c:minorTickMark val="none"/>
        <c:tickLblPos val="nextTo"/>
        <c:crossAx val="318125024"/>
        <c:crosses val="autoZero"/>
        <c:crossBetween val="midCat"/>
      </c:valAx>
      <c:valAx>
        <c:axId val="318125024"/>
        <c:scaling>
          <c:orientation val="minMax"/>
          <c:max val="1"/>
          <c:min val="-1"/>
        </c:scaling>
        <c:delete val="1"/>
        <c:axPos val="b"/>
        <c:numFmt formatCode="General" sourceLinked="1"/>
        <c:majorTickMark val="out"/>
        <c:minorTickMark val="none"/>
        <c:tickLblPos val="nextTo"/>
        <c:crossAx val="318123848"/>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65FF-4D3B-B3CE-D38B3F5BCFFC}"/>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65FF-4D3B-B3CE-D38B3F5BCFFC}"/>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65FF-4D3B-B3CE-D38B3F5BCFFC}"/>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65FF-4D3B-B3CE-D38B3F5BCFFC}"/>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65FF-4D3B-B3CE-D38B3F5BCFFC}"/>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65FF-4D3B-B3CE-D38B3F5BCFFC}"/>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65FF-4D3B-B3CE-D38B3F5BCFFC}"/>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65FF-4D3B-B3CE-D38B3F5BCFFC}"/>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65FF-4D3B-B3CE-D38B3F5BCFFC}"/>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65FF-4D3B-B3CE-D38B3F5BCFFC}"/>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65FF-4D3B-B3CE-D38B3F5BCFFC}"/>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5FF-4D3B-B3CE-D38B3F5BCFFC}"/>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5FF-4D3B-B3CE-D38B3F5BCFFC}"/>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65FF-4D3B-B3CE-D38B3F5BCFFC}"/>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5FF-4D3B-B3CE-D38B3F5BCFFC}"/>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5FF-4D3B-B3CE-D38B3F5BCFFC}"/>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FF-4D3B-B3CE-D38B3F5BCFFC}"/>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FF-4D3B-B3CE-D38B3F5BCFFC}"/>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65FF-4D3B-B3CE-D38B3F5BCFFC}"/>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65FF-4D3B-B3CE-D38B3F5BCFFC}"/>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65FF-4D3B-B3CE-D38B3F5BCFFC}"/>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65FF-4D3B-B3CE-D38B3F5BCFF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65FF-4D3B-B3CE-D38B3F5BCFFC}"/>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'[4]MATRIZ DE SEGUIMIENTO OBJETIVOS'!$Q$28:$Q$29</c:f>
              <c:numCache>
                <c:formatCode>General</c:formatCode>
                <c:ptCount val="2"/>
              </c:numCache>
            </c:numRef>
          </c:xVal>
          <c:yVal>
            <c:numRef>
              <c:f>'[4]MATRIZ DE SEGUIMIENTO OBJETIVOS'!$R$28:$R$29</c:f>
              <c:numCache>
                <c:formatCode>General</c:formatCode>
                <c:ptCount val="2"/>
              </c:numCache>
            </c:numRef>
          </c:yVal>
          <c:smooth val="1"/>
          <c:extLst xmlns:c16r2="http://schemas.microsoft.com/office/drawing/2015/06/chart">
            <c:ext xmlns:c16="http://schemas.microsoft.com/office/drawing/2014/chart" uri="{C3380CC4-5D6E-409C-BE32-E72D297353CC}">
              <c16:uniqueId val="{00000017-65FF-4D3B-B3CE-D38B3F5BCFFC}"/>
            </c:ext>
          </c:extLst>
        </c:ser>
        <c:dLbls>
          <c:showLegendKey val="0"/>
          <c:showVal val="0"/>
          <c:showCatName val="0"/>
          <c:showSerName val="0"/>
          <c:showPercent val="0"/>
          <c:showBubbleSize val="0"/>
        </c:dLbls>
        <c:axId val="315335200"/>
        <c:axId val="315337944"/>
      </c:scatterChart>
      <c:valAx>
        <c:axId val="315337944"/>
        <c:scaling>
          <c:orientation val="minMax"/>
          <c:max val="1"/>
          <c:min val="-1"/>
        </c:scaling>
        <c:delete val="1"/>
        <c:axPos val="l"/>
        <c:numFmt formatCode="General" sourceLinked="1"/>
        <c:majorTickMark val="out"/>
        <c:minorTickMark val="none"/>
        <c:tickLblPos val="nextTo"/>
        <c:crossAx val="315335200"/>
        <c:crosses val="autoZero"/>
        <c:crossBetween val="midCat"/>
      </c:valAx>
      <c:valAx>
        <c:axId val="315335200"/>
        <c:scaling>
          <c:orientation val="minMax"/>
          <c:max val="1"/>
          <c:min val="-1"/>
        </c:scaling>
        <c:delete val="1"/>
        <c:axPos val="b"/>
        <c:numFmt formatCode="General" sourceLinked="1"/>
        <c:majorTickMark val="out"/>
        <c:minorTickMark val="none"/>
        <c:tickLblPos val="nextTo"/>
        <c:crossAx val="315337944"/>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36795909633391E-2"/>
          <c:y val="5.8322201177794804E-2"/>
          <c:w val="0.82902566839071934"/>
          <c:h val="0.83310359814264623"/>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534F-4DED-BC69-96A1C8A2A86D}"/>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534F-4DED-BC69-96A1C8A2A86D}"/>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534F-4DED-BC69-96A1C8A2A86D}"/>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534F-4DED-BC69-96A1C8A2A86D}"/>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534F-4DED-BC69-96A1C8A2A86D}"/>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534F-4DED-BC69-96A1C8A2A86D}"/>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534F-4DED-BC69-96A1C8A2A86D}"/>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534F-4DED-BC69-96A1C8A2A86D}"/>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534F-4DED-BC69-96A1C8A2A86D}"/>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534F-4DED-BC69-96A1C8A2A86D}"/>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534F-4DED-BC69-96A1C8A2A86D}"/>
              </c:ext>
            </c:extLst>
          </c:dPt>
          <c:dLbls>
            <c:dLbl>
              <c:idx val="0"/>
              <c:layout>
                <c:manualLayout>
                  <c:x val="-8.115104871760824E-2"/>
                  <c:y val="-8.164777660196147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34F-4DED-BC69-96A1C8A2A86D}"/>
                </c:ext>
                <c:ext xmlns:c15="http://schemas.microsoft.com/office/drawing/2012/chart" uri="{CE6537A1-D6FC-4f65-9D91-7224C49458BB}">
                  <c15:layout>
                    <c:manualLayout>
                      <c:w val="0.10876609027863708"/>
                      <c:h val="8.2082183710621662E-2"/>
                    </c:manualLayout>
                  </c15:layout>
                </c:ext>
              </c:extLst>
            </c:dLbl>
            <c:dLbl>
              <c:idx val="1"/>
              <c:layout>
                <c:manualLayout>
                  <c:x val="-6.0127645103563956E-2"/>
                  <c:y val="-8.7871161119965749E-2"/>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34F-4DED-BC69-96A1C8A2A86D}"/>
                </c:ext>
                <c:ext xmlns:c15="http://schemas.microsoft.com/office/drawing/2012/chart" uri="{CE6537A1-D6FC-4f65-9D91-7224C49458BB}"/>
              </c:extLst>
            </c:dLbl>
            <c:dLbl>
              <c:idx val="2"/>
              <c:layout>
                <c:manualLayout>
                  <c:x val="-2.7161233360762142E-2"/>
                  <c:y val="-0.1009755404506061"/>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534F-4DED-BC69-96A1C8A2A86D}"/>
                </c:ext>
                <c:ext xmlns:c15="http://schemas.microsoft.com/office/drawing/2012/chart" uri="{CE6537A1-D6FC-4f65-9D91-7224C49458BB}"/>
              </c:extLst>
            </c:dLbl>
            <c:dLbl>
              <c:idx val="3"/>
              <c:layout>
                <c:manualLayout>
                  <c:x val="-1.2730099935936926E-3"/>
                  <c:y val="-0.11218656580314168"/>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34F-4DED-BC69-96A1C8A2A86D}"/>
                </c:ext>
                <c:ext xmlns:c15="http://schemas.microsoft.com/office/drawing/2012/chart" uri="{CE6537A1-D6FC-4f65-9D91-7224C49458BB}"/>
              </c:extLst>
            </c:dLbl>
            <c:dLbl>
              <c:idx val="4"/>
              <c:layout>
                <c:manualLayout>
                  <c:x val="3.3444821925196232E-2"/>
                  <c:y val="-0.10802042907029784"/>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34F-4DED-BC69-96A1C8A2A86D}"/>
                </c:ext>
                <c:ext xmlns:c15="http://schemas.microsoft.com/office/drawing/2012/chart" uri="{CE6537A1-D6FC-4f65-9D91-7224C49458BB}"/>
              </c:extLst>
            </c:dLbl>
            <c:dLbl>
              <c:idx val="5"/>
              <c:layout>
                <c:manualLayout>
                  <c:x val="9.2003472288160387E-2"/>
                  <c:y val="-9.2084857602808823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34F-4DED-BC69-96A1C8A2A86D}"/>
                </c:ext>
                <c:ext xmlns:c15="http://schemas.microsoft.com/office/drawing/2012/chart" uri="{CE6537A1-D6FC-4f65-9D91-7224C49458BB}">
                  <c15:layout>
                    <c:manualLayout>
                      <c:w val="0.15687760412237886"/>
                      <c:h val="5.8299034654566484E-2"/>
                    </c:manualLayout>
                  </c15:layout>
                </c:ext>
              </c:extLst>
            </c:dLbl>
            <c:dLbl>
              <c:idx val="6"/>
              <c:layout>
                <c:manualLayout>
                  <c:x val="0.11201590414919636"/>
                  <c:y val="-5.2973602383434612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34F-4DED-BC69-96A1C8A2A86D}"/>
                </c:ext>
                <c:ext xmlns:c15="http://schemas.microsoft.com/office/drawing/2012/chart" uri="{CE6537A1-D6FC-4f65-9D91-7224C49458BB}"/>
              </c:extLst>
            </c:dLbl>
            <c:dLbl>
              <c:idx val="7"/>
              <c:layout>
                <c:manualLayout>
                  <c:x val="0.13833251043085401"/>
                  <c:y val="-5.2333972515642681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534F-4DED-BC69-96A1C8A2A86D}"/>
                </c:ext>
                <c:ext xmlns:c15="http://schemas.microsoft.com/office/drawing/2012/chart" uri="{CE6537A1-D6FC-4f65-9D91-7224C49458BB}"/>
              </c:extLst>
            </c:dLbl>
            <c:dLbl>
              <c:idx val="8"/>
              <c:layout>
                <c:manualLayout>
                  <c:x val="0.11311638492740855"/>
                  <c:y val="-1.748772298758558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534F-4DED-BC69-96A1C8A2A86D}"/>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534F-4DED-BC69-96A1C8A2A86D}"/>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534F-4DED-BC69-96A1C8A2A86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534F-4DED-BC69-96A1C8A2A86D}"/>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base!#REF!</c:f>
            </c:numRef>
          </c:xVal>
          <c:yVal>
            <c:numRef>
              <c:f>base!#REF!</c:f>
              <c:numCache>
                <c:formatCode>General</c:formatCode>
                <c:ptCount val="1"/>
                <c:pt idx="0">
                  <c:v>1</c:v>
                </c:pt>
              </c:numCache>
            </c:numRef>
          </c:yVal>
          <c:smooth val="1"/>
          <c:extLst xmlns:c16r2="http://schemas.microsoft.com/office/drawing/2015/06/chart">
            <c:ext xmlns:c16="http://schemas.microsoft.com/office/drawing/2014/chart" uri="{C3380CC4-5D6E-409C-BE32-E72D297353CC}">
              <c16:uniqueId val="{00000019-534F-4DED-BC69-96A1C8A2A86D}"/>
            </c:ext>
          </c:extLst>
        </c:ser>
        <c:dLbls>
          <c:showLegendKey val="0"/>
          <c:showVal val="0"/>
          <c:showCatName val="0"/>
          <c:showSerName val="0"/>
          <c:showPercent val="0"/>
          <c:showBubbleSize val="0"/>
        </c:dLbls>
        <c:axId val="315338728"/>
        <c:axId val="315340296"/>
      </c:scatterChart>
      <c:valAx>
        <c:axId val="315340296"/>
        <c:scaling>
          <c:orientation val="minMax"/>
          <c:max val="1"/>
          <c:min val="-1"/>
        </c:scaling>
        <c:delete val="1"/>
        <c:axPos val="l"/>
        <c:numFmt formatCode="General" sourceLinked="1"/>
        <c:majorTickMark val="out"/>
        <c:minorTickMark val="none"/>
        <c:tickLblPos val="nextTo"/>
        <c:crossAx val="315338728"/>
        <c:crosses val="autoZero"/>
        <c:crossBetween val="midCat"/>
      </c:valAx>
      <c:valAx>
        <c:axId val="315338728"/>
        <c:scaling>
          <c:orientation val="minMax"/>
          <c:max val="1"/>
          <c:min val="-1"/>
        </c:scaling>
        <c:delete val="1"/>
        <c:axPos val="b"/>
        <c:numFmt formatCode="General" sourceLinked="1"/>
        <c:majorTickMark val="out"/>
        <c:minorTickMark val="none"/>
        <c:tickLblPos val="nextTo"/>
        <c:crossAx val="315340296"/>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62B4-4E5F-8423-1C5E8B4F6E35}"/>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62B4-4E5F-8423-1C5E8B4F6E35}"/>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62B4-4E5F-8423-1C5E8B4F6E35}"/>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62B4-4E5F-8423-1C5E8B4F6E35}"/>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62B4-4E5F-8423-1C5E8B4F6E35}"/>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62B4-4E5F-8423-1C5E8B4F6E35}"/>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62B4-4E5F-8423-1C5E8B4F6E35}"/>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62B4-4E5F-8423-1C5E8B4F6E35}"/>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62B4-4E5F-8423-1C5E8B4F6E35}"/>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62B4-4E5F-8423-1C5E8B4F6E35}"/>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62B4-4E5F-8423-1C5E8B4F6E35}"/>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2B4-4E5F-8423-1C5E8B4F6E35}"/>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2B4-4E5F-8423-1C5E8B4F6E35}"/>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62B4-4E5F-8423-1C5E8B4F6E35}"/>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2B4-4E5F-8423-1C5E8B4F6E35}"/>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2B4-4E5F-8423-1C5E8B4F6E35}"/>
                </c:ext>
                <c:ext xmlns:c15="http://schemas.microsoft.com/office/drawing/2012/chart" uri="{CE6537A1-D6FC-4f65-9D91-7224C49458BB}"/>
              </c:extLst>
            </c:dLbl>
            <c:dLbl>
              <c:idx val="5"/>
              <c:layout>
                <c:manualLayout>
                  <c:x val="0.12126094629651323"/>
                  <c:y val="-9.056369191076939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2B4-4E5F-8423-1C5E8B4F6E35}"/>
                </c:ext>
                <c:ext xmlns:c15="http://schemas.microsoft.com/office/drawing/2012/chart" uri="{CE6537A1-D6FC-4f65-9D91-7224C49458BB}">
                  <c15:layout>
                    <c:manualLayout>
                      <c:w val="0.11368105984592097"/>
                      <c:h val="7.6432927873418863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2B4-4E5F-8423-1C5E8B4F6E35}"/>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62B4-4E5F-8423-1C5E8B4F6E35}"/>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62B4-4E5F-8423-1C5E8B4F6E35}"/>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62B4-4E5F-8423-1C5E8B4F6E35}"/>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62B4-4E5F-8423-1C5E8B4F6E3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62B4-4E5F-8423-1C5E8B4F6E35}"/>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'MATRIZ DE SEGUIMIENTO OBJETIVOS'!$Q$14:$Q$14</c:f>
            </c:numRef>
          </c:xVal>
          <c:yVal>
            <c:numRef>
              <c:f>'MATRIZ DE SEGUIMIENTO OBJETIVOS'!$R$14:$R$14</c:f>
            </c:numRef>
          </c:yVal>
          <c:smooth val="1"/>
          <c:extLst xmlns:c16r2="http://schemas.microsoft.com/office/drawing/2015/06/chart">
            <c:ext xmlns:c16="http://schemas.microsoft.com/office/drawing/2014/chart" uri="{C3380CC4-5D6E-409C-BE32-E72D297353CC}">
              <c16:uniqueId val="{00000017-62B4-4E5F-8423-1C5E8B4F6E35}"/>
            </c:ext>
          </c:extLst>
        </c:ser>
        <c:dLbls>
          <c:showLegendKey val="0"/>
          <c:showVal val="0"/>
          <c:showCatName val="0"/>
          <c:showSerName val="0"/>
          <c:showPercent val="0"/>
          <c:showBubbleSize val="0"/>
        </c:dLbls>
        <c:axId val="315335592"/>
        <c:axId val="315334024"/>
      </c:scatterChart>
      <c:valAx>
        <c:axId val="315334024"/>
        <c:scaling>
          <c:orientation val="minMax"/>
          <c:max val="1"/>
          <c:min val="-1"/>
        </c:scaling>
        <c:delete val="1"/>
        <c:axPos val="l"/>
        <c:numFmt formatCode="General" sourceLinked="1"/>
        <c:majorTickMark val="out"/>
        <c:minorTickMark val="none"/>
        <c:tickLblPos val="nextTo"/>
        <c:crossAx val="315335592"/>
        <c:crosses val="autoZero"/>
        <c:crossBetween val="midCat"/>
      </c:valAx>
      <c:valAx>
        <c:axId val="315335592"/>
        <c:scaling>
          <c:orientation val="minMax"/>
          <c:max val="1"/>
          <c:min val="-1"/>
        </c:scaling>
        <c:delete val="1"/>
        <c:axPos val="b"/>
        <c:numFmt formatCode="General" sourceLinked="1"/>
        <c:majorTickMark val="out"/>
        <c:minorTickMark val="none"/>
        <c:tickLblPos val="nextTo"/>
        <c:crossAx val="315334024"/>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FFB-43AC-980A-EC54A4B733F8}"/>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AFFB-43AC-980A-EC54A4B733F8}"/>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AFFB-43AC-980A-EC54A4B733F8}"/>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AFFB-43AC-980A-EC54A4B733F8}"/>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AFFB-43AC-980A-EC54A4B733F8}"/>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AFFB-43AC-980A-EC54A4B733F8}"/>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AFFB-43AC-980A-EC54A4B733F8}"/>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AFFB-43AC-980A-EC54A4B733F8}"/>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AFFB-43AC-980A-EC54A4B733F8}"/>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AFFB-43AC-980A-EC54A4B733F8}"/>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AFFB-43AC-980A-EC54A4B733F8}"/>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FFB-43AC-980A-EC54A4B733F8}"/>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FFB-43AC-980A-EC54A4B733F8}"/>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AFFB-43AC-980A-EC54A4B733F8}"/>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FFB-43AC-980A-EC54A4B733F8}"/>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FFB-43AC-980A-EC54A4B733F8}"/>
                </c:ext>
                <c:ext xmlns:c15="http://schemas.microsoft.com/office/drawing/2012/chart" uri="{CE6537A1-D6FC-4f65-9D91-7224C49458BB}"/>
              </c:extLst>
            </c:dLbl>
            <c:dLbl>
              <c:idx val="5"/>
              <c:layout>
                <c:manualLayout>
                  <c:x val="0.12705474617323687"/>
                  <c:y val="-9.2829050791631146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FB-43AC-980A-EC54A4B733F8}"/>
                </c:ext>
                <c:ext xmlns:c15="http://schemas.microsoft.com/office/drawing/2012/chart" uri="{CE6537A1-D6FC-4f65-9D91-7224C49458BB}">
                  <c15:layout>
                    <c:manualLayout>
                      <c:w val="0.12526865959936825"/>
                      <c:h val="7.1902210111695355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FB-43AC-980A-EC54A4B733F8}"/>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AFFB-43AC-980A-EC54A4B733F8}"/>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AFFB-43AC-980A-EC54A4B733F8}"/>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AFFB-43AC-980A-EC54A4B733F8}"/>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AFFB-43AC-980A-EC54A4B733F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AFFB-43AC-980A-EC54A4B733F8}"/>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'MATRIZ DE SEGUIMIENTO OBJETIVOS'!$Q$28:$Q$29</c:f>
            </c:numRef>
          </c:xVal>
          <c:yVal>
            <c:numRef>
              <c:f>'MATRIZ DE SEGUIMIENTO OBJETIVOS'!$R$28:$R$29</c:f>
            </c:numRef>
          </c:yVal>
          <c:smooth val="1"/>
          <c:extLst xmlns:c16r2="http://schemas.microsoft.com/office/drawing/2015/06/chart">
            <c:ext xmlns:c16="http://schemas.microsoft.com/office/drawing/2014/chart" uri="{C3380CC4-5D6E-409C-BE32-E72D297353CC}">
              <c16:uniqueId val="{00000019-AFFB-43AC-980A-EC54A4B733F8}"/>
            </c:ext>
          </c:extLst>
        </c:ser>
        <c:dLbls>
          <c:showLegendKey val="0"/>
          <c:showVal val="0"/>
          <c:showCatName val="0"/>
          <c:showSerName val="0"/>
          <c:showPercent val="0"/>
          <c:showBubbleSize val="0"/>
        </c:dLbls>
        <c:axId val="318126200"/>
        <c:axId val="318130512"/>
      </c:scatterChart>
      <c:valAx>
        <c:axId val="318130512"/>
        <c:scaling>
          <c:orientation val="minMax"/>
          <c:max val="1"/>
          <c:min val="-1"/>
        </c:scaling>
        <c:delete val="1"/>
        <c:axPos val="l"/>
        <c:numFmt formatCode="General" sourceLinked="1"/>
        <c:majorTickMark val="out"/>
        <c:minorTickMark val="none"/>
        <c:tickLblPos val="nextTo"/>
        <c:crossAx val="318126200"/>
        <c:crosses val="autoZero"/>
        <c:crossBetween val="midCat"/>
      </c:valAx>
      <c:valAx>
        <c:axId val="318126200"/>
        <c:scaling>
          <c:orientation val="minMax"/>
          <c:max val="1"/>
          <c:min val="-1"/>
        </c:scaling>
        <c:delete val="1"/>
        <c:axPos val="b"/>
        <c:numFmt formatCode="General" sourceLinked="1"/>
        <c:majorTickMark val="out"/>
        <c:minorTickMark val="none"/>
        <c:tickLblPos val="nextTo"/>
        <c:crossAx val="318130512"/>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9D5-42E9-888C-11D90BF10202}"/>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A9D5-42E9-888C-11D90BF10202}"/>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A9D5-42E9-888C-11D90BF10202}"/>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A9D5-42E9-888C-11D90BF10202}"/>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A9D5-42E9-888C-11D90BF10202}"/>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A9D5-42E9-888C-11D90BF10202}"/>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A9D5-42E9-888C-11D90BF10202}"/>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A9D5-42E9-888C-11D90BF10202}"/>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A9D5-42E9-888C-11D90BF10202}"/>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A9D5-42E9-888C-11D90BF10202}"/>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A9D5-42E9-888C-11D90BF10202}"/>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9D5-42E9-888C-11D90BF10202}"/>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A9D5-42E9-888C-11D90BF10202}"/>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9D5-42E9-888C-11D90BF10202}"/>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9D5-42E9-888C-11D90BF10202}"/>
                </c:ext>
                <c:ext xmlns:c15="http://schemas.microsoft.com/office/drawing/2012/chart" uri="{CE6537A1-D6FC-4f65-9D91-7224C49458BB}"/>
              </c:extLst>
            </c:dLbl>
            <c:dLbl>
              <c:idx val="5"/>
              <c:layout>
                <c:manualLayout>
                  <c:x val="0.11980235139029634"/>
                  <c:y val="-9.5094423306276696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c:ext xmlns:c15="http://schemas.microsoft.com/office/drawing/2012/chart" uri="{CE6537A1-D6FC-4f65-9D91-7224C49458BB}">
                  <c15:layout>
                    <c:manualLayout>
                      <c:w val="0.1107638700334872"/>
                      <c:h val="6.7371465082404255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D5-42E9-888C-11D90BF10202}"/>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A9D5-42E9-888C-11D90BF10202}"/>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A9D5-42E9-888C-11D90BF10202}"/>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A9D5-42E9-888C-11D90BF10202}"/>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A9D5-42E9-888C-11D90BF1020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A9D5-42E9-888C-11D90BF10202}"/>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base!#REF!</c:f>
            </c:numRef>
          </c:xVal>
          <c:yVal>
            <c:numRef>
              <c:f>base!#REF!</c:f>
              <c:numCache>
                <c:formatCode>General</c:formatCode>
                <c:ptCount val="1"/>
                <c:pt idx="0">
                  <c:v>1</c:v>
                </c:pt>
              </c:numCache>
            </c:numRef>
          </c:yVal>
          <c:smooth val="1"/>
          <c:extLst xmlns:c16r2="http://schemas.microsoft.com/office/drawing/2015/06/chart">
            <c:ext xmlns:c16="http://schemas.microsoft.com/office/drawing/2014/chart" uri="{C3380CC4-5D6E-409C-BE32-E72D297353CC}">
              <c16:uniqueId val="{00000019-A9D5-42E9-888C-11D90BF10202}"/>
            </c:ext>
          </c:extLst>
        </c:ser>
        <c:dLbls>
          <c:showLegendKey val="0"/>
          <c:showVal val="0"/>
          <c:showCatName val="0"/>
          <c:showSerName val="0"/>
          <c:showPercent val="0"/>
          <c:showBubbleSize val="0"/>
        </c:dLbls>
        <c:axId val="359605528"/>
        <c:axId val="318127768"/>
      </c:scatterChart>
      <c:valAx>
        <c:axId val="318127768"/>
        <c:scaling>
          <c:orientation val="minMax"/>
          <c:max val="1"/>
          <c:min val="-1"/>
        </c:scaling>
        <c:delete val="1"/>
        <c:axPos val="l"/>
        <c:numFmt formatCode="General" sourceLinked="1"/>
        <c:majorTickMark val="out"/>
        <c:minorTickMark val="none"/>
        <c:tickLblPos val="nextTo"/>
        <c:crossAx val="359605528"/>
        <c:crosses val="autoZero"/>
        <c:crossBetween val="midCat"/>
      </c:valAx>
      <c:valAx>
        <c:axId val="359605528"/>
        <c:scaling>
          <c:orientation val="minMax"/>
          <c:max val="1"/>
          <c:min val="-1"/>
        </c:scaling>
        <c:delete val="1"/>
        <c:axPos val="b"/>
        <c:numFmt formatCode="General" sourceLinked="1"/>
        <c:majorTickMark val="out"/>
        <c:minorTickMark val="none"/>
        <c:tickLblPos val="nextTo"/>
        <c:crossAx val="318127768"/>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F2C9-4BB0-8288-1989D0E4499A}"/>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F2C9-4BB0-8288-1989D0E4499A}"/>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F2C9-4BB0-8288-1989D0E4499A}"/>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F2C9-4BB0-8288-1989D0E4499A}"/>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F2C9-4BB0-8288-1989D0E4499A}"/>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F2C9-4BB0-8288-1989D0E4499A}"/>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F2C9-4BB0-8288-1989D0E4499A}"/>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F2C9-4BB0-8288-1989D0E4499A}"/>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F2C9-4BB0-8288-1989D0E4499A}"/>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F2C9-4BB0-8288-1989D0E4499A}"/>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F2C9-4BB0-8288-1989D0E4499A}"/>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F2C9-4BB0-8288-1989D0E4499A}"/>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F2C9-4BB0-8288-1989D0E4499A}"/>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F2C9-4BB0-8288-1989D0E4499A}"/>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F2C9-4BB0-8288-1989D0E4499A}"/>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F2C9-4BB0-8288-1989D0E4499A}"/>
                </c:ext>
                <c:ext xmlns:c15="http://schemas.microsoft.com/office/drawing/2012/chart" uri="{CE6537A1-D6FC-4f65-9D91-7224C49458BB}"/>
              </c:extLst>
            </c:dLbl>
            <c:dLbl>
              <c:idx val="5"/>
              <c:layout>
                <c:manualLayout>
                  <c:x val="0.12267591460868715"/>
                  <c:y val="-9.3167680405941616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2C9-4BB0-8288-1989D0E4499A}"/>
                </c:ext>
                <c:ext xmlns:c15="http://schemas.microsoft.com/office/drawing/2012/chart" uri="{CE6537A1-D6FC-4f65-9D91-7224C49458BB}">
                  <c15:layout>
                    <c:manualLayout>
                      <c:w val="0.11651099647026882"/>
                      <c:h val="7.1224950883074414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2C9-4BB0-8288-1989D0E4499A}"/>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F2C9-4BB0-8288-1989D0E4499A}"/>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F2C9-4BB0-8288-1989D0E4499A}"/>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F2C9-4BB0-8288-1989D0E4499A}"/>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F2C9-4BB0-8288-1989D0E4499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F2C9-4BB0-8288-1989D0E4499A}"/>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'MATRIZ DE SEGUIMIENTO OBJETIVOS'!$Q$40:$Q$41</c:f>
            </c:numRef>
          </c:xVal>
          <c:yVal>
            <c:numRef>
              <c:f>'MATRIZ DE SEGUIMIENTO OBJETIVOS'!$R$40:$R$41</c:f>
            </c:numRef>
          </c:yVal>
          <c:smooth val="1"/>
          <c:extLst xmlns:c16r2="http://schemas.microsoft.com/office/drawing/2015/06/chart">
            <c:ext xmlns:c16="http://schemas.microsoft.com/office/drawing/2014/chart" uri="{C3380CC4-5D6E-409C-BE32-E72D297353CC}">
              <c16:uniqueId val="{00000019-F2C9-4BB0-8288-1989D0E4499A}"/>
            </c:ext>
          </c:extLst>
        </c:ser>
        <c:dLbls>
          <c:showLegendKey val="0"/>
          <c:showVal val="0"/>
          <c:showCatName val="0"/>
          <c:showSerName val="0"/>
          <c:showPercent val="0"/>
          <c:showBubbleSize val="0"/>
        </c:dLbls>
        <c:axId val="359601216"/>
        <c:axId val="359604352"/>
      </c:scatterChart>
      <c:valAx>
        <c:axId val="359604352"/>
        <c:scaling>
          <c:orientation val="minMax"/>
          <c:max val="1"/>
          <c:min val="-1"/>
        </c:scaling>
        <c:delete val="1"/>
        <c:axPos val="l"/>
        <c:numFmt formatCode="General" sourceLinked="1"/>
        <c:majorTickMark val="out"/>
        <c:minorTickMark val="none"/>
        <c:tickLblPos val="nextTo"/>
        <c:crossAx val="359601216"/>
        <c:crosses val="autoZero"/>
        <c:crossBetween val="midCat"/>
      </c:valAx>
      <c:valAx>
        <c:axId val="359601216"/>
        <c:scaling>
          <c:orientation val="minMax"/>
          <c:max val="1"/>
          <c:min val="-1"/>
        </c:scaling>
        <c:delete val="1"/>
        <c:axPos val="b"/>
        <c:numFmt formatCode="General" sourceLinked="1"/>
        <c:majorTickMark val="out"/>
        <c:minorTickMark val="none"/>
        <c:tickLblPos val="nextTo"/>
        <c:crossAx val="359604352"/>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89A-4136-9A74-53CCCFCF2B06}"/>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A89A-4136-9A74-53CCCFCF2B06}"/>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A89A-4136-9A74-53CCCFCF2B06}"/>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A89A-4136-9A74-53CCCFCF2B06}"/>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A89A-4136-9A74-53CCCFCF2B06}"/>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A89A-4136-9A74-53CCCFCF2B06}"/>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A89A-4136-9A74-53CCCFCF2B06}"/>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A89A-4136-9A74-53CCCFCF2B06}"/>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A89A-4136-9A74-53CCCFCF2B06}"/>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A89A-4136-9A74-53CCCFCF2B06}"/>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A89A-4136-9A74-53CCCFCF2B06}"/>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89A-4136-9A74-53CCCFCF2B06}"/>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89A-4136-9A74-53CCCFCF2B06}"/>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A89A-4136-9A74-53CCCFCF2B06}"/>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89A-4136-9A74-53CCCFCF2B06}"/>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89A-4136-9A74-53CCCFCF2B06}"/>
                </c:ext>
                <c:ext xmlns:c15="http://schemas.microsoft.com/office/drawing/2012/chart" uri="{CE6537A1-D6FC-4f65-9D91-7224C49458BB}"/>
              </c:extLst>
            </c:dLbl>
            <c:dLbl>
              <c:idx val="5"/>
              <c:layout>
                <c:manualLayout>
                  <c:x val="0.12416874328723398"/>
                  <c:y val="-9.319207697464840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89A-4136-9A74-53CCCFCF2B06}"/>
                </c:ext>
                <c:ext xmlns:c15="http://schemas.microsoft.com/office/drawing/2012/chart" uri="{CE6537A1-D6FC-4f65-9D91-7224C49458BB}">
                  <c15:layout>
                    <c:manualLayout>
                      <c:w val="0.11949665382736249"/>
                      <c:h val="7.1176157745660829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89A-4136-9A74-53CCCFCF2B06}"/>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A89A-4136-9A74-53CCCFCF2B06}"/>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A89A-4136-9A74-53CCCFCF2B06}"/>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A89A-4136-9A74-53CCCFCF2B06}"/>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A89A-4136-9A74-53CCCFCF2B0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A89A-4136-9A74-53CCCFCF2B06}"/>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'MATRIZ DE SEGUIMIENTO OBJETIVOS'!$Q$47:$Q$48</c:f>
            </c:numRef>
          </c:xVal>
          <c:yVal>
            <c:numRef>
              <c:f>'MATRIZ DE SEGUIMIENTO OBJETIVOS'!$R$47:$R$48</c:f>
            </c:numRef>
          </c:yVal>
          <c:smooth val="1"/>
          <c:extLst xmlns:c16r2="http://schemas.microsoft.com/office/drawing/2015/06/chart">
            <c:ext xmlns:c16="http://schemas.microsoft.com/office/drawing/2014/chart" uri="{C3380CC4-5D6E-409C-BE32-E72D297353CC}">
              <c16:uniqueId val="{00000019-A89A-4136-9A74-53CCCFCF2B06}"/>
            </c:ext>
          </c:extLst>
        </c:ser>
        <c:dLbls>
          <c:showLegendKey val="0"/>
          <c:showVal val="0"/>
          <c:showCatName val="0"/>
          <c:showSerName val="0"/>
          <c:showPercent val="0"/>
          <c:showBubbleSize val="0"/>
        </c:dLbls>
        <c:axId val="359601608"/>
        <c:axId val="359600040"/>
      </c:scatterChart>
      <c:valAx>
        <c:axId val="359600040"/>
        <c:scaling>
          <c:orientation val="minMax"/>
          <c:max val="1"/>
          <c:min val="-1"/>
        </c:scaling>
        <c:delete val="1"/>
        <c:axPos val="l"/>
        <c:numFmt formatCode="General" sourceLinked="1"/>
        <c:majorTickMark val="out"/>
        <c:minorTickMark val="none"/>
        <c:tickLblPos val="nextTo"/>
        <c:crossAx val="359601608"/>
        <c:crosses val="autoZero"/>
        <c:crossBetween val="midCat"/>
      </c:valAx>
      <c:valAx>
        <c:axId val="359601608"/>
        <c:scaling>
          <c:orientation val="minMax"/>
          <c:max val="1"/>
          <c:min val="-1"/>
        </c:scaling>
        <c:delete val="1"/>
        <c:axPos val="b"/>
        <c:numFmt formatCode="0%" sourceLinked="1"/>
        <c:majorTickMark val="out"/>
        <c:minorTickMark val="none"/>
        <c:tickLblPos val="nextTo"/>
        <c:crossAx val="359600040"/>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1F20-4DE1-AC35-80C665228F79}"/>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1F20-4DE1-AC35-80C665228F79}"/>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1F20-4DE1-AC35-80C665228F79}"/>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1F20-4DE1-AC35-80C665228F79}"/>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1F20-4DE1-AC35-80C665228F79}"/>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1F20-4DE1-AC35-80C665228F79}"/>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1F20-4DE1-AC35-80C665228F79}"/>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1F20-4DE1-AC35-80C665228F79}"/>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1F20-4DE1-AC35-80C665228F79}"/>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1F20-4DE1-AC35-80C665228F79}"/>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1F20-4DE1-AC35-80C665228F79}"/>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F20-4DE1-AC35-80C665228F79}"/>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F20-4DE1-AC35-80C665228F79}"/>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1F20-4DE1-AC35-80C665228F79}"/>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F20-4DE1-AC35-80C665228F79}"/>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F20-4DE1-AC35-80C665228F79}"/>
                </c:ext>
                <c:ext xmlns:c15="http://schemas.microsoft.com/office/drawing/2012/chart" uri="{CE6537A1-D6FC-4f65-9D91-7224C49458BB}"/>
              </c:extLst>
            </c:dLbl>
            <c:dLbl>
              <c:idx val="5"/>
              <c:layout>
                <c:manualLayout>
                  <c:x val="0.12691847321515998"/>
                  <c:y val="-9.9718977587346741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F20-4DE1-AC35-80C665228F79}"/>
                </c:ext>
                <c:ext xmlns:c15="http://schemas.microsoft.com/office/drawing/2012/chart" uri="{CE6537A1-D6FC-4f65-9D91-7224C49458BB}">
                  <c15:layout>
                    <c:manualLayout>
                      <c:w val="0.12499611368321449"/>
                      <c:h val="5.8122356520264172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F20-4DE1-AC35-80C665228F79}"/>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1F20-4DE1-AC35-80C665228F79}"/>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1F20-4DE1-AC35-80C665228F79}"/>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1F20-4DE1-AC35-80C665228F79}"/>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1F20-4DE1-AC35-80C665228F7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1F20-4DE1-AC35-80C665228F79}"/>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'MATRIZ DE SEGUIMIENTO OBJETIVOS'!$Q$49:$Q$49</c:f>
            </c:numRef>
          </c:xVal>
          <c:yVal>
            <c:numRef>
              <c:f>'MATRIZ DE SEGUIMIENTO OBJETIVOS'!$R$49:$R$49</c:f>
            </c:numRef>
          </c:yVal>
          <c:smooth val="1"/>
          <c:extLst xmlns:c16r2="http://schemas.microsoft.com/office/drawing/2015/06/chart">
            <c:ext xmlns:c16="http://schemas.microsoft.com/office/drawing/2014/chart" uri="{C3380CC4-5D6E-409C-BE32-E72D297353CC}">
              <c16:uniqueId val="{00000019-1F20-4DE1-AC35-80C665228F79}"/>
            </c:ext>
          </c:extLst>
        </c:ser>
        <c:dLbls>
          <c:showLegendKey val="0"/>
          <c:showVal val="0"/>
          <c:showCatName val="0"/>
          <c:showSerName val="0"/>
          <c:showPercent val="0"/>
          <c:showBubbleSize val="0"/>
        </c:dLbls>
        <c:axId val="359603960"/>
        <c:axId val="359605136"/>
      </c:scatterChart>
      <c:valAx>
        <c:axId val="359605136"/>
        <c:scaling>
          <c:orientation val="minMax"/>
          <c:max val="1"/>
          <c:min val="-1"/>
        </c:scaling>
        <c:delete val="1"/>
        <c:axPos val="l"/>
        <c:numFmt formatCode="General" sourceLinked="1"/>
        <c:majorTickMark val="out"/>
        <c:minorTickMark val="none"/>
        <c:tickLblPos val="nextTo"/>
        <c:crossAx val="359603960"/>
        <c:crosses val="autoZero"/>
        <c:crossBetween val="midCat"/>
      </c:valAx>
      <c:valAx>
        <c:axId val="359603960"/>
        <c:scaling>
          <c:orientation val="minMax"/>
          <c:max val="1"/>
          <c:min val="-1"/>
        </c:scaling>
        <c:delete val="1"/>
        <c:axPos val="b"/>
        <c:numFmt formatCode="General" sourceLinked="1"/>
        <c:majorTickMark val="out"/>
        <c:minorTickMark val="none"/>
        <c:tickLblPos val="nextTo"/>
        <c:crossAx val="359605136"/>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0FC2-4094-BAC9-1199B7112266}"/>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0FC2-4094-BAC9-1199B7112266}"/>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0FC2-4094-BAC9-1199B7112266}"/>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0FC2-4094-BAC9-1199B7112266}"/>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0FC2-4094-BAC9-1199B7112266}"/>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0FC2-4094-BAC9-1199B7112266}"/>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0FC2-4094-BAC9-1199B7112266}"/>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0FC2-4094-BAC9-1199B7112266}"/>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0FC2-4094-BAC9-1199B7112266}"/>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0FC2-4094-BAC9-1199B7112266}"/>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0FC2-4094-BAC9-1199B7112266}"/>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FC2-4094-BAC9-1199B7112266}"/>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FC2-4094-BAC9-1199B7112266}"/>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0FC2-4094-BAC9-1199B7112266}"/>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FC2-4094-BAC9-1199B7112266}"/>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FC2-4094-BAC9-1199B7112266}"/>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FC2-4094-BAC9-1199B7112266}"/>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FC2-4094-BAC9-1199B7112266}"/>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0FC2-4094-BAC9-1199B7112266}"/>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0FC2-4094-BAC9-1199B7112266}"/>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0FC2-4094-BAC9-1199B7112266}"/>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0FC2-4094-BAC9-1199B711226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0FC2-4094-BAC9-1199B7112266}"/>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'MATRIZ DE SEGUIMIENTO OBJETIVOS'!$Q$14:$Q$14</c:f>
            </c:numRef>
          </c:xVal>
          <c:yVal>
            <c:numRef>
              <c:f>'MATRIZ DE SEGUIMIENTO OBJETIVOS'!$R$14:$R$14</c:f>
            </c:numRef>
          </c:yVal>
          <c:smooth val="1"/>
          <c:extLst xmlns:c16r2="http://schemas.microsoft.com/office/drawing/2015/06/chart">
            <c:ext xmlns:c16="http://schemas.microsoft.com/office/drawing/2014/chart" uri="{C3380CC4-5D6E-409C-BE32-E72D297353CC}">
              <c16:uniqueId val="{00000017-0FC2-4094-BAC9-1199B7112266}"/>
            </c:ext>
          </c:extLst>
        </c:ser>
        <c:dLbls>
          <c:showLegendKey val="0"/>
          <c:showVal val="0"/>
          <c:showCatName val="0"/>
          <c:showSerName val="0"/>
          <c:showPercent val="0"/>
          <c:showBubbleSize val="0"/>
        </c:dLbls>
        <c:axId val="318124240"/>
        <c:axId val="318127376"/>
      </c:scatterChart>
      <c:valAx>
        <c:axId val="318127376"/>
        <c:scaling>
          <c:orientation val="minMax"/>
          <c:max val="1"/>
          <c:min val="-1"/>
        </c:scaling>
        <c:delete val="1"/>
        <c:axPos val="l"/>
        <c:numFmt formatCode="General" sourceLinked="1"/>
        <c:majorTickMark val="out"/>
        <c:minorTickMark val="none"/>
        <c:tickLblPos val="nextTo"/>
        <c:crossAx val="318124240"/>
        <c:crosses val="autoZero"/>
        <c:crossBetween val="midCat"/>
      </c:valAx>
      <c:valAx>
        <c:axId val="318124240"/>
        <c:scaling>
          <c:orientation val="minMax"/>
          <c:max val="1"/>
          <c:min val="-1"/>
        </c:scaling>
        <c:delete val="1"/>
        <c:axPos val="b"/>
        <c:numFmt formatCode="General" sourceLinked="1"/>
        <c:majorTickMark val="out"/>
        <c:minorTickMark val="none"/>
        <c:tickLblPos val="nextTo"/>
        <c:crossAx val="318127376"/>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65FF-4D3B-B3CE-D38B3F5BCFFC}"/>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65FF-4D3B-B3CE-D38B3F5BCFFC}"/>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65FF-4D3B-B3CE-D38B3F5BCFFC}"/>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65FF-4D3B-B3CE-D38B3F5BCFFC}"/>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65FF-4D3B-B3CE-D38B3F5BCFFC}"/>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65FF-4D3B-B3CE-D38B3F5BCFFC}"/>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65FF-4D3B-B3CE-D38B3F5BCFFC}"/>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65FF-4D3B-B3CE-D38B3F5BCFFC}"/>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65FF-4D3B-B3CE-D38B3F5BCFFC}"/>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65FF-4D3B-B3CE-D38B3F5BCFFC}"/>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65FF-4D3B-B3CE-D38B3F5BCFFC}"/>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5FF-4D3B-B3CE-D38B3F5BCFFC}"/>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5FF-4D3B-B3CE-D38B3F5BCFFC}"/>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65FF-4D3B-B3CE-D38B3F5BCFFC}"/>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5FF-4D3B-B3CE-D38B3F5BCFFC}"/>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5FF-4D3B-B3CE-D38B3F5BCFFC}"/>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FF-4D3B-B3CE-D38B3F5BCFFC}"/>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FF-4D3B-B3CE-D38B3F5BCFFC}"/>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65FF-4D3B-B3CE-D38B3F5BCFFC}"/>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65FF-4D3B-B3CE-D38B3F5BCFFC}"/>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65FF-4D3B-B3CE-D38B3F5BCFFC}"/>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65FF-4D3B-B3CE-D38B3F5BCFF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65FF-4D3B-B3CE-D38B3F5BCFFC}"/>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'MATRIZ DE SEGUIMIENTO OBJETIVOS'!$Q$28:$Q$29</c:f>
            </c:numRef>
          </c:xVal>
          <c:yVal>
            <c:numRef>
              <c:f>'MATRIZ DE SEGUIMIENTO OBJETIVOS'!$R$28:$R$29</c:f>
            </c:numRef>
          </c:yVal>
          <c:smooth val="1"/>
          <c:extLst xmlns:c16r2="http://schemas.microsoft.com/office/drawing/2015/06/chart">
            <c:ext xmlns:c16="http://schemas.microsoft.com/office/drawing/2014/chart" uri="{C3380CC4-5D6E-409C-BE32-E72D297353CC}">
              <c16:uniqueId val="{00000017-65FF-4D3B-B3CE-D38B3F5BCFFC}"/>
            </c:ext>
          </c:extLst>
        </c:ser>
        <c:dLbls>
          <c:showLegendKey val="0"/>
          <c:showVal val="0"/>
          <c:showCatName val="0"/>
          <c:showSerName val="0"/>
          <c:showPercent val="0"/>
          <c:showBubbleSize val="0"/>
        </c:dLbls>
        <c:axId val="318123456"/>
        <c:axId val="318130120"/>
      </c:scatterChart>
      <c:valAx>
        <c:axId val="318130120"/>
        <c:scaling>
          <c:orientation val="minMax"/>
          <c:max val="1"/>
          <c:min val="-1"/>
        </c:scaling>
        <c:delete val="1"/>
        <c:axPos val="l"/>
        <c:numFmt formatCode="General" sourceLinked="1"/>
        <c:majorTickMark val="out"/>
        <c:minorTickMark val="none"/>
        <c:tickLblPos val="nextTo"/>
        <c:crossAx val="318123456"/>
        <c:crosses val="autoZero"/>
        <c:crossBetween val="midCat"/>
      </c:valAx>
      <c:valAx>
        <c:axId val="318123456"/>
        <c:scaling>
          <c:orientation val="minMax"/>
          <c:max val="1"/>
          <c:min val="-1"/>
        </c:scaling>
        <c:delete val="1"/>
        <c:axPos val="b"/>
        <c:numFmt formatCode="General" sourceLinked="1"/>
        <c:majorTickMark val="out"/>
        <c:minorTickMark val="none"/>
        <c:tickLblPos val="nextTo"/>
        <c:crossAx val="318130120"/>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explosion val="4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5957-4D74-A3F3-868E279EA98E}"/>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5957-4D74-A3F3-868E279EA98E}"/>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5957-4D74-A3F3-868E279EA98E}"/>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5957-4D74-A3F3-868E279EA98E}"/>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5957-4D74-A3F3-868E279EA98E}"/>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5957-4D74-A3F3-868E279EA98E}"/>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5957-4D74-A3F3-868E279EA98E}"/>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5957-4D74-A3F3-868E279EA98E}"/>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5957-4D74-A3F3-868E279EA98E}"/>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5957-4D74-A3F3-868E279EA98E}"/>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5957-4D74-A3F3-868E279EA98E}"/>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957-4D74-A3F3-868E279EA98E}"/>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957-4D74-A3F3-868E279EA98E}"/>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5957-4D74-A3F3-868E279EA98E}"/>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57-4D74-A3F3-868E279EA98E}"/>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57-4D74-A3F3-868E279EA98E}"/>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57-4D74-A3F3-868E279EA98E}"/>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57-4D74-A3F3-868E279EA98E}"/>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5957-4D74-A3F3-868E279EA98E}"/>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5957-4D74-A3F3-868E279EA98E}"/>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5957-4D74-A3F3-868E279EA98E}"/>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5957-4D74-A3F3-868E279EA98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5957-4D74-A3F3-868E279EA98E}"/>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base!#REF!</c:f>
            </c:numRef>
          </c:xVal>
          <c:yVal>
            <c:numRef>
              <c:f>base!#REF!</c:f>
              <c:numCache>
                <c:formatCode>General</c:formatCode>
                <c:ptCount val="1"/>
                <c:pt idx="0">
                  <c:v>1</c:v>
                </c:pt>
              </c:numCache>
            </c:numRef>
          </c:yVal>
          <c:smooth val="1"/>
          <c:extLst xmlns:c16r2="http://schemas.microsoft.com/office/drawing/2015/06/chart">
            <c:ext xmlns:c16="http://schemas.microsoft.com/office/drawing/2014/chart" uri="{C3380CC4-5D6E-409C-BE32-E72D297353CC}">
              <c16:uniqueId val="{00000017-5957-4D74-A3F3-868E279EA98E}"/>
            </c:ext>
          </c:extLst>
        </c:ser>
        <c:dLbls>
          <c:showLegendKey val="0"/>
          <c:showVal val="0"/>
          <c:showCatName val="0"/>
          <c:showSerName val="0"/>
          <c:showPercent val="0"/>
          <c:showBubbleSize val="0"/>
        </c:dLbls>
        <c:axId val="318126592"/>
        <c:axId val="318129336"/>
      </c:scatterChart>
      <c:valAx>
        <c:axId val="318129336"/>
        <c:scaling>
          <c:orientation val="minMax"/>
          <c:max val="1"/>
          <c:min val="-1"/>
        </c:scaling>
        <c:delete val="1"/>
        <c:axPos val="l"/>
        <c:numFmt formatCode="General" sourceLinked="1"/>
        <c:majorTickMark val="out"/>
        <c:minorTickMark val="none"/>
        <c:tickLblPos val="nextTo"/>
        <c:crossAx val="318126592"/>
        <c:crosses val="autoZero"/>
        <c:crossBetween val="midCat"/>
      </c:valAx>
      <c:valAx>
        <c:axId val="318126592"/>
        <c:scaling>
          <c:orientation val="minMax"/>
          <c:max val="1"/>
          <c:min val="-1"/>
        </c:scaling>
        <c:delete val="1"/>
        <c:axPos val="b"/>
        <c:numFmt formatCode="_(* #,##0.0_);_(* \(#,##0.0\);_(* &quot;-&quot;?_);_(@_)" sourceLinked="1"/>
        <c:majorTickMark val="out"/>
        <c:minorTickMark val="none"/>
        <c:tickLblPos val="nextTo"/>
        <c:crossAx val="318129336"/>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95000"/>
      </a:schemeClr>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1A8C-4B87-A053-93CCB6B6D1B1}"/>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1A8C-4B87-A053-93CCB6B6D1B1}"/>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1A8C-4B87-A053-93CCB6B6D1B1}"/>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1A8C-4B87-A053-93CCB6B6D1B1}"/>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1A8C-4B87-A053-93CCB6B6D1B1}"/>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1A8C-4B87-A053-93CCB6B6D1B1}"/>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1A8C-4B87-A053-93CCB6B6D1B1}"/>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1A8C-4B87-A053-93CCB6B6D1B1}"/>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1A8C-4B87-A053-93CCB6B6D1B1}"/>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1A8C-4B87-A053-93CCB6B6D1B1}"/>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1A8C-4B87-A053-93CCB6B6D1B1}"/>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A8C-4B87-A053-93CCB6B6D1B1}"/>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A8C-4B87-A053-93CCB6B6D1B1}"/>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1A8C-4B87-A053-93CCB6B6D1B1}"/>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A8C-4B87-A053-93CCB6B6D1B1}"/>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A8C-4B87-A053-93CCB6B6D1B1}"/>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8C-4B87-A053-93CCB6B6D1B1}"/>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8C-4B87-A053-93CCB6B6D1B1}"/>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1A8C-4B87-A053-93CCB6B6D1B1}"/>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1A8C-4B87-A053-93CCB6B6D1B1}"/>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1A8C-4B87-A053-93CCB6B6D1B1}"/>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1A8C-4B87-A053-93CCB6B6D1B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1A8C-4B87-A053-93CCB6B6D1B1}"/>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'MATRIZ DE SEGUIMIENTO OBJETIVOS'!$Q$40:$Q$41</c:f>
            </c:numRef>
          </c:xVal>
          <c:yVal>
            <c:numRef>
              <c:f>'MATRIZ DE SEGUIMIENTO OBJETIVOS'!$R$40:$R$41</c:f>
            </c:numRef>
          </c:yVal>
          <c:smooth val="1"/>
          <c:extLst xmlns:c16r2="http://schemas.microsoft.com/office/drawing/2015/06/chart">
            <c:ext xmlns:c16="http://schemas.microsoft.com/office/drawing/2014/chart" uri="{C3380CC4-5D6E-409C-BE32-E72D297353CC}">
              <c16:uniqueId val="{00000019-1A8C-4B87-A053-93CCB6B6D1B1}"/>
            </c:ext>
          </c:extLst>
        </c:ser>
        <c:dLbls>
          <c:showLegendKey val="0"/>
          <c:showVal val="0"/>
          <c:showCatName val="0"/>
          <c:showSerName val="0"/>
          <c:showPercent val="0"/>
          <c:showBubbleSize val="0"/>
        </c:dLbls>
        <c:axId val="318128552"/>
        <c:axId val="318128160"/>
      </c:scatterChart>
      <c:valAx>
        <c:axId val="318128160"/>
        <c:scaling>
          <c:orientation val="minMax"/>
          <c:max val="1"/>
          <c:min val="-1"/>
        </c:scaling>
        <c:delete val="1"/>
        <c:axPos val="l"/>
        <c:numFmt formatCode="General" sourceLinked="1"/>
        <c:majorTickMark val="out"/>
        <c:minorTickMark val="none"/>
        <c:tickLblPos val="nextTo"/>
        <c:crossAx val="318128552"/>
        <c:crosses val="autoZero"/>
        <c:crossBetween val="midCat"/>
      </c:valAx>
      <c:valAx>
        <c:axId val="318128552"/>
        <c:scaling>
          <c:orientation val="minMax"/>
          <c:max val="1"/>
          <c:min val="-1"/>
        </c:scaling>
        <c:delete val="1"/>
        <c:axPos val="b"/>
        <c:numFmt formatCode="General" sourceLinked="1"/>
        <c:majorTickMark val="out"/>
        <c:minorTickMark val="none"/>
        <c:tickLblPos val="nextTo"/>
        <c:crossAx val="318128160"/>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CE42-44AD-9BB2-7A1F8EB8183A}"/>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CE42-44AD-9BB2-7A1F8EB8183A}"/>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CE42-44AD-9BB2-7A1F8EB8183A}"/>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CE42-44AD-9BB2-7A1F8EB8183A}"/>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CE42-44AD-9BB2-7A1F8EB8183A}"/>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CE42-44AD-9BB2-7A1F8EB8183A}"/>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CE42-44AD-9BB2-7A1F8EB8183A}"/>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CE42-44AD-9BB2-7A1F8EB8183A}"/>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CE42-44AD-9BB2-7A1F8EB8183A}"/>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CE42-44AD-9BB2-7A1F8EB8183A}"/>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CE42-44AD-9BB2-7A1F8EB8183A}"/>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E42-44AD-9BB2-7A1F8EB8183A}"/>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E42-44AD-9BB2-7A1F8EB8183A}"/>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CE42-44AD-9BB2-7A1F8EB8183A}"/>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E42-44AD-9BB2-7A1F8EB8183A}"/>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E42-44AD-9BB2-7A1F8EB8183A}"/>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42-44AD-9BB2-7A1F8EB8183A}"/>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42-44AD-9BB2-7A1F8EB8183A}"/>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CE42-44AD-9BB2-7A1F8EB8183A}"/>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CE42-44AD-9BB2-7A1F8EB8183A}"/>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CE42-44AD-9BB2-7A1F8EB8183A}"/>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CE42-44AD-9BB2-7A1F8EB8183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CE42-44AD-9BB2-7A1F8EB8183A}"/>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'MATRIZ DE SEGUIMIENTO OBJETIVOS'!$Q$47:$Q$48</c:f>
            </c:numRef>
          </c:xVal>
          <c:yVal>
            <c:numRef>
              <c:f>'MATRIZ DE SEGUIMIENTO OBJETIVOS'!$R$47:$R$48</c:f>
            </c:numRef>
          </c:yVal>
          <c:smooth val="1"/>
          <c:extLst xmlns:c16r2="http://schemas.microsoft.com/office/drawing/2015/06/chart">
            <c:ext xmlns:c16="http://schemas.microsoft.com/office/drawing/2014/chart" uri="{C3380CC4-5D6E-409C-BE32-E72D297353CC}">
              <c16:uniqueId val="{00000019-CE42-44AD-9BB2-7A1F8EB8183A}"/>
            </c:ext>
          </c:extLst>
        </c:ser>
        <c:dLbls>
          <c:showLegendKey val="0"/>
          <c:showVal val="0"/>
          <c:showCatName val="0"/>
          <c:showSerName val="0"/>
          <c:showPercent val="0"/>
          <c:showBubbleSize val="0"/>
        </c:dLbls>
        <c:axId val="315334416"/>
        <c:axId val="315335984"/>
      </c:scatterChart>
      <c:valAx>
        <c:axId val="315335984"/>
        <c:scaling>
          <c:orientation val="minMax"/>
          <c:max val="1"/>
          <c:min val="-1"/>
        </c:scaling>
        <c:delete val="1"/>
        <c:axPos val="l"/>
        <c:numFmt formatCode="General" sourceLinked="1"/>
        <c:majorTickMark val="out"/>
        <c:minorTickMark val="none"/>
        <c:tickLblPos val="nextTo"/>
        <c:crossAx val="315334416"/>
        <c:crosses val="autoZero"/>
        <c:crossBetween val="midCat"/>
      </c:valAx>
      <c:valAx>
        <c:axId val="315334416"/>
        <c:scaling>
          <c:orientation val="minMax"/>
          <c:max val="1"/>
          <c:min val="-1"/>
        </c:scaling>
        <c:delete val="1"/>
        <c:axPos val="b"/>
        <c:numFmt formatCode="0%" sourceLinked="1"/>
        <c:majorTickMark val="out"/>
        <c:minorTickMark val="none"/>
        <c:tickLblPos val="nextTo"/>
        <c:crossAx val="315335984"/>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7640-42B9-8AE3-530EE1D7424B}"/>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7640-42B9-8AE3-530EE1D7424B}"/>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7640-42B9-8AE3-530EE1D7424B}"/>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7640-42B9-8AE3-530EE1D7424B}"/>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7640-42B9-8AE3-530EE1D7424B}"/>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7640-42B9-8AE3-530EE1D7424B}"/>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7640-42B9-8AE3-530EE1D7424B}"/>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7640-42B9-8AE3-530EE1D7424B}"/>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7640-42B9-8AE3-530EE1D7424B}"/>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7640-42B9-8AE3-530EE1D7424B}"/>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7640-42B9-8AE3-530EE1D7424B}"/>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40-42B9-8AE3-530EE1D7424B}"/>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40-42B9-8AE3-530EE1D7424B}"/>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7640-42B9-8AE3-530EE1D7424B}"/>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40-42B9-8AE3-530EE1D7424B}"/>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40-42B9-8AE3-530EE1D7424B}"/>
                </c:ext>
                <c:ext xmlns:c15="http://schemas.microsoft.com/office/drawing/2012/chart" uri="{CE6537A1-D6FC-4f65-9D91-7224C49458BB}"/>
              </c:extLst>
            </c:dLbl>
            <c:dLbl>
              <c:idx val="5"/>
              <c:layout>
                <c:manualLayout>
                  <c:x val="9.6559532684665134E-2"/>
                  <c:y val="-0.1099537329330527"/>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640-42B9-8AE3-530EE1D7424B}"/>
                </c:ext>
                <c:ext xmlns:c15="http://schemas.microsoft.com/office/drawing/2012/chart" uri="{CE6537A1-D6FC-4f65-9D91-7224C49458BB}">
                  <c15:layout>
                    <c:manualLayout>
                      <c:w val="0.10926963162478716"/>
                      <c:h val="6.9905731653720618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640-42B9-8AE3-530EE1D7424B}"/>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7640-42B9-8AE3-530EE1D7424B}"/>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7640-42B9-8AE3-530EE1D7424B}"/>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7640-42B9-8AE3-530EE1D7424B}"/>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7640-42B9-8AE3-530EE1D7424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7640-42B9-8AE3-530EE1D7424B}"/>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'MATRIZ DE SEGUIMIENTO OBJETIVOS'!$Q$49:$Q$49</c:f>
            </c:numRef>
          </c:xVal>
          <c:yVal>
            <c:numRef>
              <c:f>'MATRIZ DE SEGUIMIENTO OBJETIVOS'!$R$49:$R$49</c:f>
            </c:numRef>
          </c:yVal>
          <c:smooth val="1"/>
          <c:extLst xmlns:c16r2="http://schemas.microsoft.com/office/drawing/2015/06/chart">
            <c:ext xmlns:c16="http://schemas.microsoft.com/office/drawing/2014/chart" uri="{C3380CC4-5D6E-409C-BE32-E72D297353CC}">
              <c16:uniqueId val="{00000019-7640-42B9-8AE3-530EE1D7424B}"/>
            </c:ext>
          </c:extLst>
        </c:ser>
        <c:dLbls>
          <c:showLegendKey val="0"/>
          <c:showVal val="0"/>
          <c:showCatName val="0"/>
          <c:showSerName val="0"/>
          <c:showPercent val="0"/>
          <c:showBubbleSize val="0"/>
        </c:dLbls>
        <c:axId val="315336768"/>
        <c:axId val="315334808"/>
      </c:scatterChart>
      <c:valAx>
        <c:axId val="315334808"/>
        <c:scaling>
          <c:orientation val="minMax"/>
          <c:max val="1"/>
          <c:min val="-1"/>
        </c:scaling>
        <c:delete val="1"/>
        <c:axPos val="l"/>
        <c:numFmt formatCode="General" sourceLinked="1"/>
        <c:majorTickMark val="out"/>
        <c:minorTickMark val="none"/>
        <c:tickLblPos val="nextTo"/>
        <c:crossAx val="315336768"/>
        <c:crosses val="autoZero"/>
        <c:crossBetween val="midCat"/>
      </c:valAx>
      <c:valAx>
        <c:axId val="315336768"/>
        <c:scaling>
          <c:orientation val="minMax"/>
          <c:max val="1"/>
          <c:min val="-1"/>
        </c:scaling>
        <c:delete val="1"/>
        <c:axPos val="b"/>
        <c:numFmt formatCode="General" sourceLinked="1"/>
        <c:majorTickMark val="out"/>
        <c:minorTickMark val="none"/>
        <c:tickLblPos val="nextTo"/>
        <c:crossAx val="315334808"/>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0FC2-4094-BAC9-1199B7112266}"/>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0FC2-4094-BAC9-1199B7112266}"/>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0FC2-4094-BAC9-1199B7112266}"/>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0FC2-4094-BAC9-1199B7112266}"/>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0FC2-4094-BAC9-1199B7112266}"/>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0FC2-4094-BAC9-1199B7112266}"/>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0FC2-4094-BAC9-1199B7112266}"/>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0FC2-4094-BAC9-1199B7112266}"/>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0FC2-4094-BAC9-1199B7112266}"/>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0FC2-4094-BAC9-1199B7112266}"/>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0FC2-4094-BAC9-1199B7112266}"/>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FC2-4094-BAC9-1199B7112266}"/>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FC2-4094-BAC9-1199B7112266}"/>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0FC2-4094-BAC9-1199B7112266}"/>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FC2-4094-BAC9-1199B7112266}"/>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FC2-4094-BAC9-1199B7112266}"/>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FC2-4094-BAC9-1199B7112266}"/>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FC2-4094-BAC9-1199B7112266}"/>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0FC2-4094-BAC9-1199B7112266}"/>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0FC2-4094-BAC9-1199B7112266}"/>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0FC2-4094-BAC9-1199B7112266}"/>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0FC2-4094-BAC9-1199B711226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0FC2-4094-BAC9-1199B7112266}"/>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'[2]MATRIZ DE SEGUIMIENTO OBJETIVOS'!$Q$14</c:f>
              <c:numCache>
                <c:formatCode>General</c:formatCode>
                <c:ptCount val="1"/>
              </c:numCache>
            </c:numRef>
          </c:xVal>
          <c:yVal>
            <c:numRef>
              <c:f>'[2]MATRIZ DE SEGUIMIENTO OBJETIVOS'!$R$14</c:f>
              <c:numCache>
                <c:formatCode>General</c:formatCode>
                <c:ptCount val="1"/>
              </c:numCache>
            </c:numRef>
          </c:yVal>
          <c:smooth val="1"/>
          <c:extLst xmlns:c16r2="http://schemas.microsoft.com/office/drawing/2015/06/chart">
            <c:ext xmlns:c16="http://schemas.microsoft.com/office/drawing/2014/chart" uri="{C3380CC4-5D6E-409C-BE32-E72D297353CC}">
              <c16:uniqueId val="{00000017-0FC2-4094-BAC9-1199B7112266}"/>
            </c:ext>
          </c:extLst>
        </c:ser>
        <c:dLbls>
          <c:showLegendKey val="0"/>
          <c:showVal val="0"/>
          <c:showCatName val="0"/>
          <c:showSerName val="0"/>
          <c:showPercent val="0"/>
          <c:showBubbleSize val="0"/>
        </c:dLbls>
        <c:axId val="315339512"/>
        <c:axId val="315337160"/>
      </c:scatterChart>
      <c:valAx>
        <c:axId val="315337160"/>
        <c:scaling>
          <c:orientation val="minMax"/>
          <c:max val="1"/>
          <c:min val="-1"/>
        </c:scaling>
        <c:delete val="1"/>
        <c:axPos val="l"/>
        <c:numFmt formatCode="General" sourceLinked="1"/>
        <c:majorTickMark val="out"/>
        <c:minorTickMark val="none"/>
        <c:tickLblPos val="nextTo"/>
        <c:crossAx val="315339512"/>
        <c:crosses val="autoZero"/>
        <c:crossBetween val="midCat"/>
      </c:valAx>
      <c:valAx>
        <c:axId val="315339512"/>
        <c:scaling>
          <c:orientation val="minMax"/>
          <c:max val="1"/>
          <c:min val="-1"/>
        </c:scaling>
        <c:delete val="1"/>
        <c:axPos val="b"/>
        <c:numFmt formatCode="General" sourceLinked="1"/>
        <c:majorTickMark val="out"/>
        <c:minorTickMark val="none"/>
        <c:tickLblPos val="nextTo"/>
        <c:crossAx val="315337160"/>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CE42-44AD-9BB2-7A1F8EB8183A}"/>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CE42-44AD-9BB2-7A1F8EB8183A}"/>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CE42-44AD-9BB2-7A1F8EB8183A}"/>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CE42-44AD-9BB2-7A1F8EB8183A}"/>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CE42-44AD-9BB2-7A1F8EB8183A}"/>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CE42-44AD-9BB2-7A1F8EB8183A}"/>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CE42-44AD-9BB2-7A1F8EB8183A}"/>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CE42-44AD-9BB2-7A1F8EB8183A}"/>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CE42-44AD-9BB2-7A1F8EB8183A}"/>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CE42-44AD-9BB2-7A1F8EB8183A}"/>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CE42-44AD-9BB2-7A1F8EB8183A}"/>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E42-44AD-9BB2-7A1F8EB8183A}"/>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E42-44AD-9BB2-7A1F8EB8183A}"/>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CE42-44AD-9BB2-7A1F8EB8183A}"/>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E42-44AD-9BB2-7A1F8EB8183A}"/>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E42-44AD-9BB2-7A1F8EB8183A}"/>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42-44AD-9BB2-7A1F8EB8183A}"/>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42-44AD-9BB2-7A1F8EB8183A}"/>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CE42-44AD-9BB2-7A1F8EB8183A}"/>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CE42-44AD-9BB2-7A1F8EB8183A}"/>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CE42-44AD-9BB2-7A1F8EB8183A}"/>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CE42-44AD-9BB2-7A1F8EB8183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CE42-44AD-9BB2-7A1F8EB8183A}"/>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'[3]MATRIZ DE SEGUIMIENTO OBJETIVOS'!$Q$47:$Q$48</c:f>
              <c:numCache>
                <c:formatCode>General</c:formatCode>
                <c:ptCount val="2"/>
              </c:numCache>
            </c:numRef>
          </c:xVal>
          <c:yVal>
            <c:numRef>
              <c:f>'[3]MATRIZ DE SEGUIMIENTO OBJETIVOS'!$R$47:$R$48</c:f>
              <c:numCache>
                <c:formatCode>General</c:formatCode>
                <c:ptCount val="2"/>
              </c:numCache>
            </c:numRef>
          </c:yVal>
          <c:smooth val="1"/>
          <c:extLst xmlns:c16r2="http://schemas.microsoft.com/office/drawing/2015/06/chart">
            <c:ext xmlns:c16="http://schemas.microsoft.com/office/drawing/2014/chart" uri="{C3380CC4-5D6E-409C-BE32-E72D297353CC}">
              <c16:uniqueId val="{00000019-CE42-44AD-9BB2-7A1F8EB8183A}"/>
            </c:ext>
          </c:extLst>
        </c:ser>
        <c:dLbls>
          <c:showLegendKey val="0"/>
          <c:showVal val="0"/>
          <c:showCatName val="0"/>
          <c:showSerName val="0"/>
          <c:showPercent val="0"/>
          <c:showBubbleSize val="0"/>
        </c:dLbls>
        <c:axId val="315339904"/>
        <c:axId val="315337552"/>
      </c:scatterChart>
      <c:valAx>
        <c:axId val="315337552"/>
        <c:scaling>
          <c:orientation val="minMax"/>
          <c:max val="1"/>
          <c:min val="-1"/>
        </c:scaling>
        <c:delete val="1"/>
        <c:axPos val="l"/>
        <c:numFmt formatCode="General" sourceLinked="1"/>
        <c:majorTickMark val="out"/>
        <c:minorTickMark val="none"/>
        <c:tickLblPos val="nextTo"/>
        <c:crossAx val="315339904"/>
        <c:crosses val="autoZero"/>
        <c:crossBetween val="midCat"/>
      </c:valAx>
      <c:valAx>
        <c:axId val="315339904"/>
        <c:scaling>
          <c:orientation val="minMax"/>
          <c:max val="1"/>
          <c:min val="-1"/>
        </c:scaling>
        <c:delete val="1"/>
        <c:axPos val="b"/>
        <c:numFmt formatCode="General" sourceLinked="1"/>
        <c:majorTickMark val="out"/>
        <c:minorTickMark val="none"/>
        <c:tickLblPos val="nextTo"/>
        <c:crossAx val="315337552"/>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e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16</xdr:col>
      <xdr:colOff>701523</xdr:colOff>
      <xdr:row>9</xdr:row>
      <xdr:rowOff>256950</xdr:rowOff>
    </xdr:from>
    <xdr:to>
      <xdr:col>17</xdr:col>
      <xdr:colOff>13734142</xdr:colOff>
      <xdr:row>10</xdr:row>
      <xdr:rowOff>3731381</xdr:rowOff>
    </xdr:to>
    <xdr:graphicFrame macro="">
      <xdr:nvGraphicFramePr>
        <xdr:cNvPr id="6" name="Gráfico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829412</xdr:colOff>
      <xdr:row>11</xdr:row>
      <xdr:rowOff>700768</xdr:rowOff>
    </xdr:from>
    <xdr:to>
      <xdr:col>17</xdr:col>
      <xdr:colOff>13705150</xdr:colOff>
      <xdr:row>21</xdr:row>
      <xdr:rowOff>1056865</xdr:rowOff>
    </xdr:to>
    <xdr:graphicFrame macro="">
      <xdr:nvGraphicFramePr>
        <xdr:cNvPr id="5" name="Gráfico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908653</xdr:colOff>
      <xdr:row>25</xdr:row>
      <xdr:rowOff>317499</xdr:rowOff>
    </xdr:from>
    <xdr:to>
      <xdr:col>17</xdr:col>
      <xdr:colOff>13465024</xdr:colOff>
      <xdr:row>31</xdr:row>
      <xdr:rowOff>1957916</xdr:rowOff>
    </xdr:to>
    <xdr:graphicFrame macro="">
      <xdr:nvGraphicFramePr>
        <xdr:cNvPr id="7" name="Gráfico 6">
          <a:extLst>
            <a:ext uri="{FF2B5EF4-FFF2-40B4-BE49-F238E27FC236}">
              <a16:creationId xmlns:a16="http://schemas.microsoft.com/office/drawing/2014/main" xmlns=""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937381</xdr:colOff>
      <xdr:row>32</xdr:row>
      <xdr:rowOff>426799</xdr:rowOff>
    </xdr:from>
    <xdr:to>
      <xdr:col>17</xdr:col>
      <xdr:colOff>13705417</xdr:colOff>
      <xdr:row>35</xdr:row>
      <xdr:rowOff>1540631</xdr:rowOff>
    </xdr:to>
    <xdr:graphicFrame macro="">
      <xdr:nvGraphicFramePr>
        <xdr:cNvPr id="10" name="Gráfico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1008075</xdr:colOff>
      <xdr:row>36</xdr:row>
      <xdr:rowOff>372867</xdr:rowOff>
    </xdr:from>
    <xdr:to>
      <xdr:col>17</xdr:col>
      <xdr:colOff>13522476</xdr:colOff>
      <xdr:row>43</xdr:row>
      <xdr:rowOff>473227</xdr:rowOff>
    </xdr:to>
    <xdr:graphicFrame macro="">
      <xdr:nvGraphicFramePr>
        <xdr:cNvPr id="11" name="Gráfico 10">
          <a:extLst>
            <a:ext uri="{FF2B5EF4-FFF2-40B4-BE49-F238E27FC236}">
              <a16:creationId xmlns:a16="http://schemas.microsoft.com/office/drawing/2014/main" xmlns=""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476250</xdr:colOff>
      <xdr:row>44</xdr:row>
      <xdr:rowOff>420220</xdr:rowOff>
    </xdr:from>
    <xdr:to>
      <xdr:col>17</xdr:col>
      <xdr:colOff>12434571</xdr:colOff>
      <xdr:row>46</xdr:row>
      <xdr:rowOff>1514306</xdr:rowOff>
    </xdr:to>
    <xdr:graphicFrame macro="">
      <xdr:nvGraphicFramePr>
        <xdr:cNvPr id="12" name="Gráfico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807476</xdr:colOff>
      <xdr:row>49</xdr:row>
      <xdr:rowOff>830437</xdr:rowOff>
    </xdr:from>
    <xdr:to>
      <xdr:col>17</xdr:col>
      <xdr:colOff>12283648</xdr:colOff>
      <xdr:row>52</xdr:row>
      <xdr:rowOff>1129794</xdr:rowOff>
    </xdr:to>
    <xdr:graphicFrame macro="">
      <xdr:nvGraphicFramePr>
        <xdr:cNvPr id="13" name="Gráfico 1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2062843</xdr:colOff>
      <xdr:row>1</xdr:row>
      <xdr:rowOff>256805</xdr:rowOff>
    </xdr:from>
    <xdr:to>
      <xdr:col>3</xdr:col>
      <xdr:colOff>723474</xdr:colOff>
      <xdr:row>4</xdr:row>
      <xdr:rowOff>334287</xdr:rowOff>
    </xdr:to>
    <xdr:pic>
      <xdr:nvPicPr>
        <xdr:cNvPr id="9" name="1 Imagen" descr="logo.jpg">
          <a:extLst>
            <a:ext uri="{FF2B5EF4-FFF2-40B4-BE49-F238E27FC236}">
              <a16:creationId xmlns:a16="http://schemas.microsoft.com/office/drawing/2014/main" xmlns="" id="{00000000-0008-0000-0200-00000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572466" y="490437"/>
          <a:ext cx="1140725" cy="1083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829412</xdr:colOff>
      <xdr:row>11</xdr:row>
      <xdr:rowOff>700768</xdr:rowOff>
    </xdr:from>
    <xdr:to>
      <xdr:col>17</xdr:col>
      <xdr:colOff>13705150</xdr:colOff>
      <xdr:row>21</xdr:row>
      <xdr:rowOff>1056865</xdr:rowOff>
    </xdr:to>
    <xdr:graphicFrame macro="">
      <xdr:nvGraphicFramePr>
        <xdr:cNvPr id="14" name="Gráfico 13">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476250</xdr:colOff>
      <xdr:row>44</xdr:row>
      <xdr:rowOff>420220</xdr:rowOff>
    </xdr:from>
    <xdr:to>
      <xdr:col>17</xdr:col>
      <xdr:colOff>12434571</xdr:colOff>
      <xdr:row>46</xdr:row>
      <xdr:rowOff>1514306</xdr:rowOff>
    </xdr:to>
    <xdr:graphicFrame macro="">
      <xdr:nvGraphicFramePr>
        <xdr:cNvPr id="15" name="Gráfico 14">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908653</xdr:colOff>
      <xdr:row>25</xdr:row>
      <xdr:rowOff>317499</xdr:rowOff>
    </xdr:from>
    <xdr:to>
      <xdr:col>17</xdr:col>
      <xdr:colOff>13465024</xdr:colOff>
      <xdr:row>31</xdr:row>
      <xdr:rowOff>1957916</xdr:rowOff>
    </xdr:to>
    <xdr:graphicFrame macro="">
      <xdr:nvGraphicFramePr>
        <xdr:cNvPr id="16" name="Gráfico 15">
          <a:extLst>
            <a:ext uri="{FF2B5EF4-FFF2-40B4-BE49-F238E27FC236}">
              <a16:creationId xmlns:a16="http://schemas.microsoft.com/office/drawing/2014/main" xmlns=""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0.39914</cdr:x>
      <cdr:y>0.58867</cdr:y>
    </cdr:from>
    <cdr:to>
      <cdr:x>0.64996</cdr:x>
      <cdr:y>0.68703</cdr:y>
    </cdr:to>
    <cdr:sp macro="" textlink="'MATRIZ DE SEGUIMIENTO OBJETIVOS'!$P$45">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6075701" y="2895118"/>
          <a:ext cx="3817990" cy="48374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C3992491-6BDB-49C0-B1EA-8DC4F01E238E}" type="TxLink">
            <a:rPr lang="en-US" sz="1400" b="0" i="0" u="none" strike="noStrike">
              <a:solidFill>
                <a:schemeClr val="bg1"/>
              </a:solidFill>
              <a:latin typeface="Arial"/>
              <a:cs typeface="Arial"/>
            </a:rPr>
            <a:pPr algn="ctr"/>
            <a:t> </a:t>
          </a:fld>
          <a:endParaRPr lang="es-CO" sz="2500">
            <a:solidFill>
              <a:schemeClr val="bg1"/>
            </a:solidFill>
          </a:endParaRPr>
        </a:p>
      </cdr:txBody>
    </cdr:sp>
  </cdr:relSizeAnchor>
  <cdr:relSizeAnchor xmlns:cdr="http://schemas.openxmlformats.org/drawingml/2006/chartDrawing">
    <cdr:from>
      <cdr:x>0.11355</cdr:x>
      <cdr:y>0.72848</cdr:y>
    </cdr:from>
    <cdr:to>
      <cdr:x>1</cdr:x>
      <cdr:y>1</cdr:y>
    </cdr:to>
    <cdr:sp macro="" textlink="'MATRIZ DE SEGUIMIENTO OBJETIVOS'!$D$45">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1814396" y="4931971"/>
          <a:ext cx="14164436" cy="183825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1BC2D00C-919E-4051-9D53-4CAE80BBD62A}" type="TxLink">
            <a:rPr lang="en-US" sz="2400" b="0" i="0" u="none" strike="noStrike">
              <a:solidFill>
                <a:schemeClr val="bg1"/>
              </a:solidFill>
              <a:latin typeface="Arial"/>
              <a:cs typeface="Arial"/>
            </a:rPr>
            <a:pPr algn="ctr"/>
            <a:t>*Mejorar la eficiencia en la capacidad productiva y operativa de la E.L.C.</a:t>
          </a:fld>
          <a:endParaRPr lang="es-CO" sz="4800">
            <a:solidFill>
              <a:schemeClr val="bg1"/>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0.40942</cdr:x>
      <cdr:y>0.57487</cdr:y>
    </cdr:from>
    <cdr:to>
      <cdr:x>0.66024</cdr:x>
      <cdr:y>0.64006</cdr:y>
    </cdr:to>
    <cdr:sp macro="" textlink="'MATRIZ DE SEGUIMIENTO OBJETIVOS'!$P$26">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43990" y="5750353"/>
          <a:ext cx="2477457" cy="65203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EB26D730-13FC-4186-85C3-47E19679E11A}" type="TxLink">
            <a:rPr lang="en-US" sz="2500" b="0" i="0" u="none" strike="noStrike">
              <a:solidFill>
                <a:schemeClr val="bg1"/>
              </a:solidFill>
              <a:latin typeface="Arial"/>
              <a:cs typeface="Arial"/>
            </a:rPr>
            <a:pPr algn="ctr"/>
            <a:t>171%</a:t>
          </a:fld>
          <a:endParaRPr lang="es-CO" sz="2500">
            <a:solidFill>
              <a:schemeClr val="bg1"/>
            </a:solidFill>
          </a:endParaRPr>
        </a:p>
      </cdr:txBody>
    </cdr:sp>
  </cdr:relSizeAnchor>
  <cdr:relSizeAnchor xmlns:cdr="http://schemas.openxmlformats.org/drawingml/2006/chartDrawing">
    <cdr:from>
      <cdr:x>0.07033</cdr:x>
      <cdr:y>0.68541</cdr:y>
    </cdr:from>
    <cdr:to>
      <cdr:x>0.95678</cdr:x>
      <cdr:y>0.95693</cdr:y>
    </cdr:to>
    <cdr:sp macro="" textlink="'MATRIZ DE SEGUIMIENTO OBJETIVOS'!$D$26">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1113183" y="11456516"/>
          <a:ext cx="14030732" cy="453839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6AA80814-FE13-4E2A-8372-334A183539AA}" type="TxLink">
            <a:rPr lang="en-US" sz="4000" b="0" i="0" u="none" strike="noStrike">
              <a:solidFill>
                <a:schemeClr val="bg1"/>
              </a:solidFill>
              <a:latin typeface="Arial"/>
              <a:cs typeface="Arial"/>
            </a:rPr>
            <a:pPr algn="ctr"/>
            <a:t>*Fortalecer las finanzas de la E.L.C.</a:t>
          </a:fld>
          <a:endParaRPr lang="es-CO" sz="11500">
            <a:solidFill>
              <a:schemeClr val="bg1"/>
            </a:solidFill>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76200</xdr:colOff>
      <xdr:row>1</xdr:row>
      <xdr:rowOff>66675</xdr:rowOff>
    </xdr:from>
    <xdr:to>
      <xdr:col>5</xdr:col>
      <xdr:colOff>676275</xdr:colOff>
      <xdr:row>16</xdr:row>
      <xdr:rowOff>19050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742950</xdr:colOff>
      <xdr:row>1</xdr:row>
      <xdr:rowOff>68036</xdr:rowOff>
    </xdr:from>
    <xdr:to>
      <xdr:col>11</xdr:col>
      <xdr:colOff>581025</xdr:colOff>
      <xdr:row>16</xdr:row>
      <xdr:rowOff>13608</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647700</xdr:colOff>
      <xdr:row>1</xdr:row>
      <xdr:rowOff>68036</xdr:rowOff>
    </xdr:from>
    <xdr:to>
      <xdr:col>17</xdr:col>
      <xdr:colOff>476250</xdr:colOff>
      <xdr:row>16</xdr:row>
      <xdr:rowOff>13607</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542924</xdr:colOff>
      <xdr:row>1</xdr:row>
      <xdr:rowOff>68036</xdr:rowOff>
    </xdr:from>
    <xdr:to>
      <xdr:col>23</xdr:col>
      <xdr:colOff>390524</xdr:colOff>
      <xdr:row>16</xdr:row>
      <xdr:rowOff>13607</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167368</xdr:colOff>
      <xdr:row>16</xdr:row>
      <xdr:rowOff>190499</xdr:rowOff>
    </xdr:from>
    <xdr:to>
      <xdr:col>15</xdr:col>
      <xdr:colOff>14968</xdr:colOff>
      <xdr:row>32</xdr:row>
      <xdr:rowOff>54428</xdr:rowOff>
    </xdr:to>
    <xdr:graphicFrame macro="">
      <xdr:nvGraphicFramePr>
        <xdr:cNvPr id="9" name="Gráfico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231322</xdr:colOff>
      <xdr:row>17</xdr:row>
      <xdr:rowOff>5443</xdr:rowOff>
    </xdr:from>
    <xdr:to>
      <xdr:col>21</xdr:col>
      <xdr:colOff>59872</xdr:colOff>
      <xdr:row>32</xdr:row>
      <xdr:rowOff>68036</xdr:rowOff>
    </xdr:to>
    <xdr:graphicFrame macro="">
      <xdr:nvGraphicFramePr>
        <xdr:cNvPr id="10" name="Gráfico 9">
          <a:extLst>
            <a:ext uri="{FF2B5EF4-FFF2-40B4-BE49-F238E27FC236}">
              <a16:creationId xmlns:a16="http://schemas.microsoft.com/office/drawing/2014/main" xmlns=""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54429</xdr:colOff>
      <xdr:row>16</xdr:row>
      <xdr:rowOff>178253</xdr:rowOff>
    </xdr:from>
    <xdr:to>
      <xdr:col>8</xdr:col>
      <xdr:colOff>683079</xdr:colOff>
      <xdr:row>32</xdr:row>
      <xdr:rowOff>54429</xdr:rowOff>
    </xdr:to>
    <xdr:graphicFrame macro="">
      <xdr:nvGraphicFramePr>
        <xdr:cNvPr id="13" name="Gráfico 12">
          <a:extLst>
            <a:ext uri="{FF2B5EF4-FFF2-40B4-BE49-F238E27FC236}">
              <a16:creationId xmlns:a16="http://schemas.microsoft.com/office/drawing/2014/main" xmlns=""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0.37012</cdr:x>
      <cdr:y>0.51376</cdr:y>
    </cdr:from>
    <cdr:to>
      <cdr:x>0.62094</cdr:x>
      <cdr:y>0.61212</cdr:y>
    </cdr:to>
    <cdr:sp macro="" textlink="'MATRIZ DE SEGUIMIENTO OBJETIVOS'!$P$10">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1632257" y="1443601"/>
          <a:ext cx="1106135" cy="276380"/>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51A63595-E0C7-4D3A-9CD5-6F54DFF39596}" type="TxLink">
            <a:rPr lang="en-US" sz="1800" b="0" i="0" u="none" strike="noStrike">
              <a:solidFill>
                <a:schemeClr val="bg1"/>
              </a:solidFill>
              <a:latin typeface="Arial"/>
              <a:cs typeface="Arial"/>
            </a:rPr>
            <a:pPr algn="ctr"/>
            <a:t>100%</a:t>
          </a:fld>
          <a:endParaRPr lang="es-CO" sz="1800">
            <a:solidFill>
              <a:schemeClr val="bg1"/>
            </a:solidFill>
          </a:endParaRPr>
        </a:p>
      </cdr:txBody>
    </cdr:sp>
  </cdr:relSizeAnchor>
  <cdr:relSizeAnchor xmlns:cdr="http://schemas.openxmlformats.org/drawingml/2006/chartDrawing">
    <cdr:from>
      <cdr:x>0.05038</cdr:x>
      <cdr:y>0.69718</cdr:y>
    </cdr:from>
    <cdr:to>
      <cdr:x>0.93683</cdr:x>
      <cdr:y>0.9687</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221446" y="1990113"/>
          <a:ext cx="3896118" cy="775060"/>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b="0" i="0" u="none" strike="noStrike">
              <a:solidFill>
                <a:schemeClr val="bg1"/>
              </a:solidFill>
              <a:latin typeface="Arial" panose="020B0604020202020204" pitchFamily="34" charset="0"/>
              <a:cs typeface="Arial" panose="020B0604020202020204" pitchFamily="34" charset="0"/>
            </a:rPr>
            <a:t>Evaluar y mejorar de manera continua el Sistema Integrado de Gestión</a:t>
          </a:r>
          <a:endParaRPr lang="es-CO" sz="1600">
            <a:solidFill>
              <a:schemeClr val="bg1"/>
            </a:solidFill>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0.39554</cdr:x>
      <cdr:y>0.53037</cdr:y>
    </cdr:from>
    <cdr:to>
      <cdr:x>0.64636</cdr:x>
      <cdr:y>0.62873</cdr:y>
    </cdr:to>
    <cdr:sp macro="" textlink="'MATRIZ DE SEGUIMIENTO OBJETIVOS'!$P$12">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1737281" y="1510335"/>
          <a:ext cx="1101655" cy="28010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E6BDCEEE-0E15-4D19-9C0F-B75A83A21712}" type="TxLink">
            <a:rPr lang="en-US" sz="1800" b="0" i="0" u="none" strike="noStrike">
              <a:solidFill>
                <a:schemeClr val="bg1"/>
              </a:solidFill>
              <a:latin typeface="Arial"/>
              <a:cs typeface="Arial"/>
            </a:rPr>
            <a:pPr algn="ctr"/>
            <a:t>89%</a:t>
          </a:fld>
          <a:endParaRPr lang="es-CO" sz="1800">
            <a:solidFill>
              <a:schemeClr val="bg1"/>
            </a:solidFill>
          </a:endParaRPr>
        </a:p>
      </cdr:txBody>
    </cdr:sp>
  </cdr:relSizeAnchor>
  <cdr:relSizeAnchor xmlns:cdr="http://schemas.openxmlformats.org/drawingml/2006/chartDrawing">
    <cdr:from>
      <cdr:x>0.06793</cdr:x>
      <cdr:y>0.68679</cdr:y>
    </cdr:from>
    <cdr:to>
      <cdr:x>0.95438</cdr:x>
      <cdr:y>0.95831</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298362" y="1955797"/>
          <a:ext cx="3893480" cy="773213"/>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b="0" i="0" u="none" strike="noStrike">
              <a:solidFill>
                <a:schemeClr val="bg1"/>
              </a:solidFill>
              <a:latin typeface="Arial" panose="020B0604020202020204" pitchFamily="34" charset="0"/>
              <a:cs typeface="Arial" panose="020B0604020202020204" pitchFamily="34" charset="0"/>
            </a:rPr>
            <a:t>Asegurar la estabilidad y competitividad de la empresa en el mercado</a:t>
          </a:r>
          <a:endParaRPr lang="es-CO" sz="1600">
            <a:solidFill>
              <a:schemeClr val="bg1"/>
            </a:solidFill>
            <a:latin typeface="Arial" panose="020B060402020202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0.40942</cdr:x>
      <cdr:y>0.57487</cdr:y>
    </cdr:from>
    <cdr:to>
      <cdr:x>0.66024</cdr:x>
      <cdr:y>0.66555</cdr:y>
    </cdr:to>
    <cdr:sp macro="" textlink="'MATRIZ DE SEGUIMIENTO OBJETIVOS'!$P$26">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1801673" y="1637214"/>
          <a:ext cx="1103746" cy="25826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EB26D730-13FC-4186-85C3-47E19679E11A}" type="TxLink">
            <a:rPr lang="en-US" sz="1800" b="0" i="0" u="none" strike="noStrike">
              <a:solidFill>
                <a:schemeClr val="bg1"/>
              </a:solidFill>
              <a:latin typeface="Arial"/>
              <a:cs typeface="Arial"/>
            </a:rPr>
            <a:pPr algn="ctr"/>
            <a:t>171%</a:t>
          </a:fld>
          <a:endParaRPr lang="es-CO" sz="1800">
            <a:solidFill>
              <a:schemeClr val="bg1"/>
            </a:solidFill>
          </a:endParaRPr>
        </a:p>
      </cdr:txBody>
    </cdr:sp>
  </cdr:relSizeAnchor>
  <cdr:relSizeAnchor xmlns:cdr="http://schemas.openxmlformats.org/drawingml/2006/chartDrawing">
    <cdr:from>
      <cdr:x>0.07033</cdr:x>
      <cdr:y>0.69136</cdr:y>
    </cdr:from>
    <cdr:to>
      <cdr:x>0.95678</cdr:x>
      <cdr:y>0.96288</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309491" y="1968970"/>
          <a:ext cx="3900867" cy="77328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en-US" sz="1600" b="0" i="0" u="none" strike="noStrike">
            <a:solidFill>
              <a:schemeClr val="bg1"/>
            </a:solidFill>
            <a:latin typeface="+mn-lt"/>
            <a:cs typeface="Calibri"/>
          </a:endParaRPr>
        </a:p>
        <a:p xmlns:a="http://schemas.openxmlformats.org/drawingml/2006/main">
          <a:pPr algn="ctr"/>
          <a:r>
            <a:rPr lang="en-US" sz="1600" b="0" i="0" u="none" strike="noStrike">
              <a:solidFill>
                <a:schemeClr val="bg1"/>
              </a:solidFill>
              <a:latin typeface="Arial" panose="020B0604020202020204" pitchFamily="34" charset="0"/>
              <a:cs typeface="Arial" panose="020B0604020202020204" pitchFamily="34" charset="0"/>
            </a:rPr>
            <a:t>Fortalecer las finanzas de la E.L.C</a:t>
          </a:r>
        </a:p>
        <a:p xmlns:a="http://schemas.openxmlformats.org/drawingml/2006/main">
          <a:pPr algn="ctr"/>
          <a:endParaRPr lang="es-CO" sz="1600">
            <a:solidFill>
              <a:schemeClr val="bg1"/>
            </a:solidFil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0.39557</cdr:x>
      <cdr:y>0.55806</cdr:y>
    </cdr:from>
    <cdr:to>
      <cdr:x>0.64639</cdr:x>
      <cdr:y>0.65642</cdr:y>
    </cdr:to>
    <cdr:sp macro="" textlink="'MATRIZ DE SEGUIMIENTO OBJETIVOS'!$P$33">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1741177" y="1589207"/>
          <a:ext cx="1104045" cy="28010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2C4DA302-14D5-4C2F-86A8-A13EE6006213}" type="TxLink">
            <a:rPr lang="en-US" sz="1800" b="0" i="0" u="none" strike="noStrike">
              <a:solidFill>
                <a:schemeClr val="bg1"/>
              </a:solidFill>
              <a:latin typeface="Arial"/>
              <a:cs typeface="Arial"/>
            </a:rPr>
            <a:pPr algn="ctr"/>
            <a:t>100%</a:t>
          </a:fld>
          <a:endParaRPr lang="es-CO" sz="1800">
            <a:solidFill>
              <a:schemeClr val="bg1"/>
            </a:solidFill>
          </a:endParaRPr>
        </a:p>
      </cdr:txBody>
    </cdr:sp>
  </cdr:relSizeAnchor>
  <cdr:relSizeAnchor xmlns:cdr="http://schemas.openxmlformats.org/drawingml/2006/chartDrawing">
    <cdr:from>
      <cdr:x>0.06455</cdr:x>
      <cdr:y>0.68462</cdr:y>
    </cdr:from>
    <cdr:to>
      <cdr:x>0.951</cdr:x>
      <cdr:y>0.97387</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284128" y="1949602"/>
          <a:ext cx="3901924" cy="823703"/>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600">
              <a:solidFill>
                <a:schemeClr val="bg1"/>
              </a:solidFill>
              <a:latin typeface="Arial" panose="020B0604020202020204" pitchFamily="34" charset="0"/>
              <a:cs typeface="Arial" panose="020B0604020202020204" pitchFamily="34" charset="0"/>
            </a:rPr>
            <a:t>Fortalecer la administración del capital humano mejorando las competencias del mismo</a:t>
          </a:r>
        </a:p>
      </cdr:txBody>
    </cdr:sp>
  </cdr:relSizeAnchor>
</c:userShapes>
</file>

<file path=xl/drawings/drawing17.xml><?xml version="1.0" encoding="utf-8"?>
<c:userShapes xmlns:c="http://schemas.openxmlformats.org/drawingml/2006/chart">
  <cdr:relSizeAnchor xmlns:cdr="http://schemas.openxmlformats.org/drawingml/2006/chartDrawing">
    <cdr:from>
      <cdr:x>0.39557</cdr:x>
      <cdr:y>0.5341</cdr:y>
    </cdr:from>
    <cdr:to>
      <cdr:x>0.64639</cdr:x>
      <cdr:y>0.63246</cdr:y>
    </cdr:to>
    <cdr:sp macro="" textlink="'MATRIZ DE SEGUIMIENTO OBJETIVOS'!$P$37">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1741176" y="1580709"/>
          <a:ext cx="1104045" cy="29110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D05F07BB-2E2D-4BB6-AF7F-EA6AE3053623}" type="TxLink">
            <a:rPr lang="en-US" sz="1800" b="0" i="0" u="none" strike="noStrike">
              <a:solidFill>
                <a:schemeClr val="bg1"/>
              </a:solidFill>
              <a:latin typeface="Arial"/>
              <a:cs typeface="Arial"/>
            </a:rPr>
            <a:pPr algn="ctr"/>
            <a:t>97,0%</a:t>
          </a:fld>
          <a:endParaRPr lang="es-CO" sz="1800">
            <a:solidFill>
              <a:schemeClr val="bg1"/>
            </a:solidFill>
          </a:endParaRPr>
        </a:p>
      </cdr:txBody>
    </cdr:sp>
  </cdr:relSizeAnchor>
  <cdr:relSizeAnchor xmlns:cdr="http://schemas.openxmlformats.org/drawingml/2006/chartDrawing">
    <cdr:from>
      <cdr:x>0.06793</cdr:x>
      <cdr:y>0.6648</cdr:y>
    </cdr:from>
    <cdr:to>
      <cdr:x>0.95438</cdr:x>
      <cdr:y>0.98227</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299010" y="1967509"/>
          <a:ext cx="3901924" cy="93957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600">
              <a:solidFill>
                <a:schemeClr val="bg1"/>
              </a:solidFill>
              <a:latin typeface="Arial" panose="020B0604020202020204" pitchFamily="34" charset="0"/>
              <a:cs typeface="Arial" panose="020B0604020202020204" pitchFamily="34" charset="0"/>
            </a:rPr>
            <a:t>Satisfacer las necesidades y expectativas de nuestros clientes, ofreciendo productos y servicios de óptima calidad.</a:t>
          </a:r>
        </a:p>
      </cdr:txBody>
    </cdr:sp>
  </cdr:relSizeAnchor>
</c:userShapes>
</file>

<file path=xl/drawings/drawing18.xml><?xml version="1.0" encoding="utf-8"?>
<c:userShapes xmlns:c="http://schemas.openxmlformats.org/drawingml/2006/chart">
  <cdr:relSizeAnchor xmlns:cdr="http://schemas.openxmlformats.org/drawingml/2006/chartDrawing">
    <cdr:from>
      <cdr:x>0.40909</cdr:x>
      <cdr:y>0.58942</cdr:y>
    </cdr:from>
    <cdr:to>
      <cdr:x>0.65991</cdr:x>
      <cdr:y>0.68778</cdr:y>
    </cdr:to>
    <cdr:sp macro="" textlink="'MATRIZ DE SEGUIMIENTO OBJETIVOS'!$P$49">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05687" y="2998006"/>
          <a:ext cx="2455954" cy="50029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0CD30E26-5C29-4493-8E6B-06171890F48F}" type="TxLink">
            <a:rPr lang="en-US" sz="1800" b="0" i="0" u="none" strike="noStrike">
              <a:solidFill>
                <a:schemeClr val="bg1"/>
              </a:solidFill>
              <a:latin typeface="Arial"/>
              <a:cs typeface="Arial"/>
            </a:rPr>
            <a:pPr algn="ctr"/>
            <a:t>100%</a:t>
          </a:fld>
          <a:endParaRPr lang="es-CO" sz="1800">
            <a:solidFill>
              <a:schemeClr val="bg1"/>
            </a:solidFill>
          </a:endParaRPr>
        </a:p>
      </cdr:txBody>
    </cdr:sp>
  </cdr:relSizeAnchor>
  <cdr:relSizeAnchor xmlns:cdr="http://schemas.openxmlformats.org/drawingml/2006/chartDrawing">
    <cdr:from>
      <cdr:x>0.0694</cdr:x>
      <cdr:y>0.70338</cdr:y>
    </cdr:from>
    <cdr:to>
      <cdr:x>0.95585</cdr:x>
      <cdr:y>0.9749</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304177" y="2085341"/>
          <a:ext cx="3885036" cy="80498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600">
              <a:solidFill>
                <a:schemeClr val="bg1"/>
              </a:solidFill>
              <a:latin typeface="Arial" panose="020B0604020202020204" pitchFamily="34" charset="0"/>
              <a:cs typeface="Arial" panose="020B0604020202020204" pitchFamily="34" charset="0"/>
            </a:rPr>
            <a:t>Mejorar la eficiencia en la capacidad productiva y operativa de la E.L.C.</a:t>
          </a:r>
        </a:p>
      </cdr:txBody>
    </cdr:sp>
  </cdr:relSizeAnchor>
</c:userShapes>
</file>

<file path=xl/drawings/drawing19.xml><?xml version="1.0" encoding="utf-8"?>
<c:userShapes xmlns:c="http://schemas.openxmlformats.org/drawingml/2006/chart">
  <cdr:relSizeAnchor xmlns:cdr="http://schemas.openxmlformats.org/drawingml/2006/chartDrawing">
    <cdr:from>
      <cdr:x>0.40909</cdr:x>
      <cdr:y>0.5852</cdr:y>
    </cdr:from>
    <cdr:to>
      <cdr:x>0.64163</cdr:x>
      <cdr:y>0.68356</cdr:y>
    </cdr:to>
    <cdr:sp macro="" textlink="'MATRIZ DE SEGUIMIENTO OBJETIVOS'!$P$50">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1815808" y="1685376"/>
          <a:ext cx="1032168" cy="283277"/>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47D9B445-2B06-47BE-9F64-319659EBA2FE}" type="TxLink">
            <a:rPr lang="en-US" sz="1800" b="0" i="0" u="none" strike="noStrike">
              <a:solidFill>
                <a:srgbClr val="FFFFFF"/>
              </a:solidFill>
              <a:latin typeface="Arial"/>
              <a:cs typeface="Arial"/>
            </a:rPr>
            <a:pPr algn="ctr"/>
            <a:t>100%</a:t>
          </a:fld>
          <a:endParaRPr lang="es-CO" sz="1800">
            <a:solidFill>
              <a:schemeClr val="bg1"/>
            </a:solidFill>
          </a:endParaRPr>
        </a:p>
      </cdr:txBody>
    </cdr:sp>
  </cdr:relSizeAnchor>
  <cdr:relSizeAnchor xmlns:cdr="http://schemas.openxmlformats.org/drawingml/2006/chartDrawing">
    <cdr:from>
      <cdr:x>0.06793</cdr:x>
      <cdr:y>0.71075</cdr:y>
    </cdr:from>
    <cdr:to>
      <cdr:x>0.95438</cdr:x>
      <cdr:y>0.98227</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600">
              <a:solidFill>
                <a:schemeClr val="bg1"/>
              </a:solidFill>
            </a:rPr>
            <a:t>Incrementar la confianza del consumidor en la calidad del producto.</a:t>
          </a:r>
        </a:p>
      </cdr:txBody>
    </cdr:sp>
  </cdr:relSizeAnchor>
</c:userShapes>
</file>

<file path=xl/drawings/drawing2.xml><?xml version="1.0" encoding="utf-8"?>
<c:userShapes xmlns:c="http://schemas.openxmlformats.org/drawingml/2006/chart">
  <cdr:relSizeAnchor xmlns:cdr="http://schemas.openxmlformats.org/drawingml/2006/chartDrawing">
    <cdr:from>
      <cdr:x>0.38323</cdr:x>
      <cdr:y>0.48613</cdr:y>
    </cdr:from>
    <cdr:to>
      <cdr:x>0.63405</cdr:x>
      <cdr:y>0.58449</cdr:y>
    </cdr:to>
    <cdr:sp macro="" textlink="'MATRIZ DE SEGUIMIENTO OBJETIVOS'!$P$10">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5263344" y="3534347"/>
          <a:ext cx="3444798" cy="715119"/>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51A63595-E0C7-4D3A-9CD5-6F54DFF39596}" type="TxLink">
            <a:rPr lang="en-US" sz="2500" b="0" i="0" u="none" strike="noStrike">
              <a:solidFill>
                <a:schemeClr val="bg1"/>
              </a:solidFill>
              <a:latin typeface="Arial"/>
              <a:cs typeface="Arial"/>
            </a:rPr>
            <a:pPr algn="ctr"/>
            <a:t>100%</a:t>
          </a:fld>
          <a:endParaRPr lang="es-CO" sz="2500">
            <a:solidFill>
              <a:schemeClr val="bg1"/>
            </a:solidFill>
          </a:endParaRPr>
        </a:p>
      </cdr:txBody>
    </cdr:sp>
  </cdr:relSizeAnchor>
  <cdr:relSizeAnchor xmlns:cdr="http://schemas.openxmlformats.org/drawingml/2006/chartDrawing">
    <cdr:from>
      <cdr:x>0.07373</cdr:x>
      <cdr:y>0.60053</cdr:y>
    </cdr:from>
    <cdr:to>
      <cdr:x>0.96018</cdr:x>
      <cdr:y>0.87205</cdr:y>
    </cdr:to>
    <cdr:sp macro="" textlink="'MATRIZ DE SEGUIMIENTO OBJETIVOS'!$D$10">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1201676" y="4364986"/>
          <a:ext cx="14447657" cy="1973558"/>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A69B9EF6-4073-496A-8475-A9C751E84EEF}" type="TxLink">
            <a:rPr lang="en-US" sz="2400" b="0" i="0" u="none" strike="noStrike">
              <a:solidFill>
                <a:schemeClr val="bg1"/>
              </a:solidFill>
              <a:latin typeface="Arial"/>
              <a:cs typeface="Arial"/>
            </a:rPr>
            <a:pPr algn="ctr"/>
            <a:t>*Evaluar y mejorar de manera continua el Sistema Integrado de Gestión.</a:t>
          </a:fld>
          <a:endParaRPr lang="es-CO" sz="7200">
            <a:solidFill>
              <a:schemeClr val="bg1"/>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0.38647</cdr:x>
      <cdr:y>0.54716</cdr:y>
    </cdr:from>
    <cdr:to>
      <cdr:x>0.63729</cdr:x>
      <cdr:y>0.64552</cdr:y>
    </cdr:to>
    <cdr:sp macro="" textlink="'MATRIZ DE SEGUIMIENTO OBJETIVOS'!$P$12">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6238182" y="8073146"/>
          <a:ext cx="4048599" cy="1451275"/>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BA148894-AC33-4FFE-AAC8-0AC1721D62E7}" type="TxLink">
            <a:rPr lang="en-US" sz="2500" b="0" i="0" u="none" strike="noStrike">
              <a:solidFill>
                <a:schemeClr val="bg1"/>
              </a:solidFill>
              <a:latin typeface="Arial"/>
              <a:cs typeface="Arial"/>
            </a:rPr>
            <a:pPr algn="ctr"/>
            <a:t>89%</a:t>
          </a:fld>
          <a:endParaRPr lang="es-CO" sz="2500">
            <a:solidFill>
              <a:schemeClr val="bg1"/>
            </a:solidFill>
          </a:endParaRPr>
        </a:p>
      </cdr:txBody>
    </cdr:sp>
  </cdr:relSizeAnchor>
  <cdr:relSizeAnchor xmlns:cdr="http://schemas.openxmlformats.org/drawingml/2006/chartDrawing">
    <cdr:from>
      <cdr:x>0.06203</cdr:x>
      <cdr:y>0.69718</cdr:y>
    </cdr:from>
    <cdr:to>
      <cdr:x>0.94848</cdr:x>
      <cdr:y>0.9687</cdr:y>
    </cdr:to>
    <cdr:sp macro="" textlink="'MATRIZ DE SEGUIMIENTO OBJETIVOS'!#REF!">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1001239" y="12865508"/>
          <a:ext cx="14308590" cy="501052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055065DD-5DB9-4B3A-8844-0F3C718BF569}" type="TxLink">
            <a:rPr lang="en-US" sz="3200" b="0" i="0" u="none" strike="noStrike">
              <a:solidFill>
                <a:schemeClr val="bg1"/>
              </a:solidFill>
              <a:latin typeface="Arial"/>
              <a:cs typeface="Arial"/>
            </a:rPr>
            <a:pPr algn="ctr"/>
            <a:t>*Asegurar la estabilidad y competitividad de la empresa en el mercado.</a:t>
          </a:fld>
          <a:endParaRPr lang="es-CO" sz="8800">
            <a:solidFill>
              <a:schemeClr val="bg1"/>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0.40942</cdr:x>
      <cdr:y>0.57487</cdr:y>
    </cdr:from>
    <cdr:to>
      <cdr:x>0.66024</cdr:x>
      <cdr:y>0.64006</cdr:y>
    </cdr:to>
    <cdr:sp macro="" textlink="'MATRIZ DE SEGUIMIENTO OBJETIVOS'!$P$26">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43990" y="5750353"/>
          <a:ext cx="2477457" cy="65203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EB26D730-13FC-4186-85C3-47E19679E11A}" type="TxLink">
            <a:rPr lang="en-US" sz="2500" b="0" i="0" u="none" strike="noStrike">
              <a:solidFill>
                <a:schemeClr val="bg1"/>
              </a:solidFill>
              <a:latin typeface="Arial"/>
              <a:cs typeface="Arial"/>
            </a:rPr>
            <a:pPr algn="ctr"/>
            <a:t>171%</a:t>
          </a:fld>
          <a:endParaRPr lang="es-CO" sz="2500">
            <a:solidFill>
              <a:schemeClr val="bg1"/>
            </a:solidFill>
          </a:endParaRPr>
        </a:p>
      </cdr:txBody>
    </cdr:sp>
  </cdr:relSizeAnchor>
  <cdr:relSizeAnchor xmlns:cdr="http://schemas.openxmlformats.org/drawingml/2006/chartDrawing">
    <cdr:from>
      <cdr:x>0.07033</cdr:x>
      <cdr:y>0.67798</cdr:y>
    </cdr:from>
    <cdr:to>
      <cdr:x>0.95678</cdr:x>
      <cdr:y>0.9495</cdr:y>
    </cdr:to>
    <cdr:sp macro="" textlink="'MATRIZ DE SEGUIMIENTO OBJETIVOS'!$D$26">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94644" y="6781713"/>
          <a:ext cx="8755843" cy="271597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6AA80814-FE13-4E2A-8372-334A183539AA}" type="TxLink">
            <a:rPr lang="en-US" sz="4000" b="0" i="0" u="none" strike="noStrike">
              <a:solidFill>
                <a:schemeClr val="bg1"/>
              </a:solidFill>
              <a:latin typeface="Arial"/>
              <a:cs typeface="Arial"/>
            </a:rPr>
            <a:pPr algn="ctr"/>
            <a:t>*Fortalecer las finanzas de la E.L.C.</a:t>
          </a:fld>
          <a:endParaRPr lang="es-CO" sz="11500">
            <a:solidFill>
              <a:schemeClr val="bg1"/>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0.40909</cdr:x>
      <cdr:y>0.58942</cdr:y>
    </cdr:from>
    <cdr:to>
      <cdr:x>0.65991</cdr:x>
      <cdr:y>0.68778</cdr:y>
    </cdr:to>
    <cdr:sp macro="" textlink="'MATRIZ DE SEGUIMIENTO OBJETIVOS'!$P$33">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05687" y="2998006"/>
          <a:ext cx="2455954" cy="50029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2C4DA302-14D5-4C2F-86A8-A13EE6006213}" type="TxLink">
            <a:rPr lang="en-US" sz="2500" b="0" i="0" u="none" strike="noStrike">
              <a:solidFill>
                <a:schemeClr val="bg1"/>
              </a:solidFill>
              <a:latin typeface="Arial"/>
              <a:cs typeface="Arial"/>
            </a:rPr>
            <a:pPr algn="ctr"/>
            <a:t>100%</a:t>
          </a:fld>
          <a:endParaRPr lang="es-CO" sz="2500">
            <a:solidFill>
              <a:schemeClr val="bg1"/>
            </a:solidFill>
          </a:endParaRPr>
        </a:p>
      </cdr:txBody>
    </cdr:sp>
  </cdr:relSizeAnchor>
  <cdr:relSizeAnchor xmlns:cdr="http://schemas.openxmlformats.org/drawingml/2006/chartDrawing">
    <cdr:from>
      <cdr:x>0.06793</cdr:x>
      <cdr:y>0.71075</cdr:y>
    </cdr:from>
    <cdr:to>
      <cdr:x>0.95438</cdr:x>
      <cdr:y>0.98227</cdr:y>
    </cdr:to>
    <cdr:sp macro="" textlink="'MATRIZ DE SEGUIMIENTO OBJETIVOS'!$D$33">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060F19CA-629F-455E-9952-9ED259E72123}" type="TxLink">
            <a:rPr lang="en-US" sz="2400" b="0" i="0" u="none" strike="noStrike">
              <a:solidFill>
                <a:schemeClr val="bg1"/>
              </a:solidFill>
              <a:latin typeface="Arial"/>
              <a:cs typeface="Arial"/>
            </a:rPr>
            <a:pPr algn="ctr"/>
            <a:t>*Fortalecer la administración del capital humano mejorando las competencias del mismo.</a:t>
          </a:fld>
          <a:endParaRPr lang="es-CO" sz="4800">
            <a:solidFill>
              <a:schemeClr val="bg1"/>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0.40909</cdr:x>
      <cdr:y>0.58942</cdr:y>
    </cdr:from>
    <cdr:to>
      <cdr:x>0.65991</cdr:x>
      <cdr:y>0.68778</cdr:y>
    </cdr:to>
    <cdr:sp macro="" textlink="'MATRIZ DE SEGUIMIENTO OBJETIVOS'!$P$37">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05687" y="2998006"/>
          <a:ext cx="2455954" cy="50029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496ACB90-5BF4-4426-8BDC-4FDF557FF601}" type="TxLink">
            <a:rPr lang="en-US" sz="1400" b="0" i="0" u="none" strike="noStrike">
              <a:solidFill>
                <a:srgbClr val="000000"/>
              </a:solidFill>
              <a:latin typeface="Arial"/>
              <a:cs typeface="Arial"/>
            </a:rPr>
            <a:pPr algn="ctr"/>
            <a:t>97,0%</a:t>
          </a:fld>
          <a:endParaRPr lang="es-CO" sz="2500">
            <a:solidFill>
              <a:schemeClr val="bg1"/>
            </a:solidFill>
          </a:endParaRPr>
        </a:p>
      </cdr:txBody>
    </cdr:sp>
  </cdr:relSizeAnchor>
  <cdr:relSizeAnchor xmlns:cdr="http://schemas.openxmlformats.org/drawingml/2006/chartDrawing">
    <cdr:from>
      <cdr:x>0.06793</cdr:x>
      <cdr:y>0.71075</cdr:y>
    </cdr:from>
    <cdr:to>
      <cdr:x>0.95438</cdr:x>
      <cdr:y>0.98227</cdr:y>
    </cdr:to>
    <cdr:sp macro="" textlink="'MATRIZ DE SEGUIMIENTO OBJETIVOS'!$D$37">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4B7E3D04-7B3D-45A3-BEE6-58415E3F3E38}" type="TxLink">
            <a:rPr lang="en-US" sz="2000" b="0" i="0" u="none" strike="noStrike">
              <a:solidFill>
                <a:schemeClr val="bg1"/>
              </a:solidFill>
              <a:latin typeface="Arial"/>
              <a:cs typeface="Arial"/>
            </a:rPr>
            <a:pPr algn="ctr"/>
            <a:t>*Satisfacer las necesidades y expectativas de nuestros clientes, ofreciendo productos y servicios de óptima calidad.</a:t>
          </a:fld>
          <a:endParaRPr lang="es-CO" sz="4400">
            <a:solidFill>
              <a:schemeClr val="bg1"/>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0.39914</cdr:x>
      <cdr:y>0.58867</cdr:y>
    </cdr:from>
    <cdr:to>
      <cdr:x>0.64996</cdr:x>
      <cdr:y>0.68703</cdr:y>
    </cdr:to>
    <cdr:sp macro="" textlink="'MATRIZ DE SEGUIMIENTO OBJETIVOS'!$P$45">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6075701" y="2895118"/>
          <a:ext cx="3817990" cy="48374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C3992491-6BDB-49C0-B1EA-8DC4F01E238E}" type="TxLink">
            <a:rPr lang="en-US" sz="1400" b="0" i="0" u="none" strike="noStrike">
              <a:solidFill>
                <a:schemeClr val="bg1"/>
              </a:solidFill>
              <a:latin typeface="Arial"/>
              <a:cs typeface="Arial"/>
            </a:rPr>
            <a:pPr algn="ctr"/>
            <a:t> </a:t>
          </a:fld>
          <a:endParaRPr lang="es-CO" sz="2500">
            <a:solidFill>
              <a:schemeClr val="bg1"/>
            </a:solidFill>
          </a:endParaRPr>
        </a:p>
      </cdr:txBody>
    </cdr:sp>
  </cdr:relSizeAnchor>
  <cdr:relSizeAnchor xmlns:cdr="http://schemas.openxmlformats.org/drawingml/2006/chartDrawing">
    <cdr:from>
      <cdr:x>0.11355</cdr:x>
      <cdr:y>0.72848</cdr:y>
    </cdr:from>
    <cdr:to>
      <cdr:x>1</cdr:x>
      <cdr:y>1</cdr:y>
    </cdr:to>
    <cdr:sp macro="" textlink="'MATRIZ DE SEGUIMIENTO OBJETIVOS'!$D$45">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1814396" y="4931971"/>
          <a:ext cx="14164436" cy="183825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1BC2D00C-919E-4051-9D53-4CAE80BBD62A}" type="TxLink">
            <a:rPr lang="en-US" sz="2400" b="0" i="0" u="none" strike="noStrike">
              <a:solidFill>
                <a:schemeClr val="bg1"/>
              </a:solidFill>
              <a:latin typeface="Arial"/>
              <a:cs typeface="Arial"/>
            </a:rPr>
            <a:pPr algn="ctr"/>
            <a:t>*Mejorar la eficiencia en la capacidad productiva y operativa de la E.L.C.</a:t>
          </a:fld>
          <a:endParaRPr lang="es-CO" sz="4800">
            <a:solidFill>
              <a:schemeClr val="bg1"/>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0.06793</cdr:x>
      <cdr:y>0.71075</cdr:y>
    </cdr:from>
    <cdr:to>
      <cdr:x>0.95438</cdr:x>
      <cdr:y>0.98227</cdr:y>
    </cdr:to>
    <cdr:sp macro="" textlink="'MATRIZ DE SEGUIMIENTO OBJETIVOS'!#REF!">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692B9622-C97A-439D-BC1B-66899B207E66}" type="TxLink">
            <a:rPr lang="en-US" sz="2400" b="0" i="0" u="none" strike="noStrike">
              <a:solidFill>
                <a:schemeClr val="bg1"/>
              </a:solidFill>
              <a:latin typeface="Arial"/>
              <a:cs typeface="Arial"/>
            </a:rPr>
            <a:pPr algn="ctr"/>
            <a:t>*Incrementar la confianza del consumidor en la calidad del producto.</a:t>
          </a:fld>
          <a:endParaRPr lang="es-CO" sz="4800">
            <a:solidFill>
              <a:schemeClr val="bg1"/>
            </a:solidFill>
          </a:endParaRPr>
        </a:p>
      </cdr:txBody>
    </cdr:sp>
  </cdr:relSizeAnchor>
  <cdr:relSizeAnchor xmlns:cdr="http://schemas.openxmlformats.org/drawingml/2006/chartDrawing">
    <cdr:from>
      <cdr:x>0.06793</cdr:x>
      <cdr:y>0.71075</cdr:y>
    </cdr:from>
    <cdr:to>
      <cdr:x>0.95438</cdr:x>
      <cdr:y>0.98227</cdr:y>
    </cdr:to>
    <cdr:sp macro="" textlink="'MATRIZ DE SEGUIMIENTO OBJETIVOS'!#REF!">
      <cdr:nvSpPr>
        <cdr:cNvPr id="2"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692B9622-C97A-439D-BC1B-66899B207E66}" type="TxLink">
            <a:rPr lang="en-US" sz="2400" b="0" i="0" u="none" strike="noStrike">
              <a:solidFill>
                <a:schemeClr val="bg1"/>
              </a:solidFill>
              <a:latin typeface="Arial"/>
              <a:cs typeface="Arial"/>
            </a:rPr>
            <a:pPr algn="ctr"/>
            <a:t>*Incrementar la confianza del consumidor en la calidad del producto.</a:t>
          </a:fld>
          <a:endParaRPr lang="es-CO" sz="4800">
            <a:solidFill>
              <a:schemeClr val="bg1"/>
            </a:solidFill>
          </a:endParaRPr>
        </a:p>
      </cdr:txBody>
    </cdr:sp>
  </cdr:relSizeAnchor>
  <cdr:relSizeAnchor xmlns:cdr="http://schemas.openxmlformats.org/drawingml/2006/chartDrawing">
    <cdr:from>
      <cdr:x>0.39212</cdr:x>
      <cdr:y>0.59397</cdr:y>
    </cdr:from>
    <cdr:to>
      <cdr:x>0.65114</cdr:x>
      <cdr:y>0.68014</cdr:y>
    </cdr:to>
    <cdr:sp macro="" textlink="'MATRIZ DE SEGUIMIENTO OBJETIVOS'!$P$50">
      <cdr:nvSpPr>
        <cdr:cNvPr id="7"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5779808" y="3580653"/>
          <a:ext cx="3817990" cy="519499"/>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D22C219E-E839-418C-A15A-9B5504DA7EE9}" type="TxLink">
            <a:rPr lang="en-US" sz="1400" b="0" i="0" u="none" strike="noStrike">
              <a:solidFill>
                <a:srgbClr val="FFFFFF"/>
              </a:solidFill>
              <a:latin typeface="Arial"/>
              <a:cs typeface="Arial"/>
            </a:rPr>
            <a:pPr algn="ctr"/>
            <a:t>100%</a:t>
          </a:fld>
          <a:endParaRPr lang="es-CO" sz="2500">
            <a:solidFill>
              <a:schemeClr val="bg1"/>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0.38647</cdr:x>
      <cdr:y>0.54716</cdr:y>
    </cdr:from>
    <cdr:to>
      <cdr:x>0.63729</cdr:x>
      <cdr:y>0.64552</cdr:y>
    </cdr:to>
    <cdr:sp macro="" textlink="'MATRIZ DE SEGUIMIENTO OBJETIVOS'!$P$12">
      <cdr:nvSpPr>
        <cdr:cNvPr id="3" name="Rectángulo: esquinas redondeadas 2">
          <a:extLst xmlns:a="http://schemas.openxmlformats.org/drawingml/2006/main">
            <a:ext uri="{FF2B5EF4-FFF2-40B4-BE49-F238E27FC236}">
              <a16:creationId xmlns="" xmlns:a16="http://schemas.microsoft.com/office/drawing/2014/main" id="{109B3D06-B374-4D16-8A9F-E76F2841F8B4}"/>
            </a:ext>
          </a:extLst>
        </cdr:cNvPr>
        <cdr:cNvSpPr/>
      </cdr:nvSpPr>
      <cdr:spPr>
        <a:xfrm xmlns:a="http://schemas.openxmlformats.org/drawingml/2006/main">
          <a:off x="6238182" y="8073146"/>
          <a:ext cx="4048599" cy="1451275"/>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BA148894-AC33-4FFE-AAC8-0AC1721D62E7}" type="TxLink">
            <a:rPr lang="en-US" sz="2500" b="0" i="0" u="none" strike="noStrike">
              <a:solidFill>
                <a:schemeClr val="bg1"/>
              </a:solidFill>
              <a:latin typeface="Arial"/>
              <a:cs typeface="Arial"/>
            </a:rPr>
            <a:pPr algn="ctr"/>
            <a:t>89%</a:t>
          </a:fld>
          <a:endParaRPr lang="es-CO" sz="2500">
            <a:solidFill>
              <a:schemeClr val="bg1"/>
            </a:solidFill>
          </a:endParaRPr>
        </a:p>
      </cdr:txBody>
    </cdr:sp>
  </cdr:relSizeAnchor>
  <cdr:relSizeAnchor xmlns:cdr="http://schemas.openxmlformats.org/drawingml/2006/chartDrawing">
    <cdr:from>
      <cdr:x>0.06203</cdr:x>
      <cdr:y>0.69718</cdr:y>
    </cdr:from>
    <cdr:to>
      <cdr:x>0.94848</cdr:x>
      <cdr:y>0.9687</cdr:y>
    </cdr:to>
    <cdr:sp macro="" textlink="'MATRIZ DE SEGUIMIENTO OBJETIVOS'!#REF!">
      <cdr:nvSpPr>
        <cdr:cNvPr id="5" name="Rectángulo: esquinas redondeadas 4">
          <a:extLst xmlns:a="http://schemas.openxmlformats.org/drawingml/2006/main">
            <a:ext uri="{FF2B5EF4-FFF2-40B4-BE49-F238E27FC236}">
              <a16:creationId xmlns="" xmlns:a16="http://schemas.microsoft.com/office/drawing/2014/main" id="{069AC4C0-4A35-408D-95A1-5A5D0434C948}"/>
            </a:ext>
          </a:extLst>
        </cdr:cNvPr>
        <cdr:cNvSpPr/>
      </cdr:nvSpPr>
      <cdr:spPr>
        <a:xfrm xmlns:a="http://schemas.openxmlformats.org/drawingml/2006/main">
          <a:off x="1001239" y="12865508"/>
          <a:ext cx="14308590" cy="501052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055065DD-5DB9-4B3A-8844-0F3C718BF569}" type="TxLink">
            <a:rPr lang="en-US" sz="3200" b="0" i="0" u="none" strike="noStrike">
              <a:solidFill>
                <a:schemeClr val="bg1"/>
              </a:solidFill>
              <a:latin typeface="Arial"/>
              <a:cs typeface="Arial"/>
            </a:rPr>
            <a:pPr algn="ctr"/>
            <a:t>*Asegurar la estabilidad y competitividad de la empresa en el mercado.</a:t>
          </a:fld>
          <a:endParaRPr lang="es-CO" sz="8800">
            <a:solidFill>
              <a:schemeClr val="bg1"/>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corera%20de%20Cundinamarca\Indicadores%20de%20Gesti&#243;n\semafo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STI&#211;N%20COMERCIAL/MATRIZ%20OBJETIVOS%20DE%20CALIDAD%20cuarto%20trimestre%202020_2101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STI&#211;N%20DE%20MANTENIMIENTO/MET_OBJ_CALIDAD_31122020_articulada%202021_MTTO_210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STI&#211;N%20FINANCIERA/MET_OBJ_CALIDAD_31122020_FNRA_16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RAS"/>
      <sheetName val="Por Radar"/>
      <sheetName val="POR RADIR 2"/>
      <sheetName val="LISTA DESPLEGABLE"/>
    </sheetNames>
    <sheetDataSet>
      <sheetData sheetId="0"/>
      <sheetData sheetId="1"/>
      <sheetData sheetId="2">
        <row r="3">
          <cell r="B3">
            <v>0.1</v>
          </cell>
          <cell r="C3">
            <v>1</v>
          </cell>
        </row>
        <row r="4">
          <cell r="C4">
            <v>1</v>
          </cell>
        </row>
        <row r="5">
          <cell r="C5">
            <v>1</v>
          </cell>
        </row>
        <row r="6">
          <cell r="C6">
            <v>1</v>
          </cell>
        </row>
        <row r="7">
          <cell r="C7">
            <v>1</v>
          </cell>
        </row>
        <row r="8">
          <cell r="C8">
            <v>1</v>
          </cell>
        </row>
        <row r="9">
          <cell r="C9">
            <v>1</v>
          </cell>
        </row>
        <row r="10">
          <cell r="C10">
            <v>1</v>
          </cell>
        </row>
        <row r="11">
          <cell r="C11">
            <v>1</v>
          </cell>
        </row>
        <row r="12">
          <cell r="C12">
            <v>1</v>
          </cell>
        </row>
        <row r="13">
          <cell r="C13">
            <v>10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INSTRUCTIVO"/>
      <sheetName val="MATRIZ DE SEGUIMIENTO OBJETIVOS"/>
      <sheetName val="REVISIÓN POR LA DIRECCIÓN"/>
    </sheetNames>
    <sheetDataSet>
      <sheetData sheetId="0"/>
      <sheetData sheetId="1"/>
      <sheetData sheetId="2">
        <row r="14">
          <cell r="Q14"/>
          <cell r="R14"/>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INSTRUCTIVO"/>
      <sheetName val="MATRIZ DE SEGUIMIENTO OBJETIVOS"/>
      <sheetName val="REVISIÓN POR LA DIRECCIÓN"/>
    </sheetNames>
    <sheetDataSet>
      <sheetData sheetId="0"/>
      <sheetData sheetId="1"/>
      <sheetData sheetId="2">
        <row r="47">
          <cell r="Q47"/>
          <cell r="R47"/>
        </row>
        <row r="48">
          <cell r="Q48"/>
          <cell r="R48"/>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INSTRUCTIVO"/>
      <sheetName val="MATRIZ DE SEGUIMIENTO OBJETIVOS"/>
      <sheetName val="REVISIÓN POR LA DIRECCIÓN"/>
    </sheetNames>
    <sheetDataSet>
      <sheetData sheetId="0"/>
      <sheetData sheetId="1"/>
      <sheetData sheetId="2">
        <row r="28">
          <cell r="Q28"/>
          <cell r="R28"/>
        </row>
        <row r="29">
          <cell r="Q29"/>
          <cell r="R29"/>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B2" sqref="B2:C2"/>
    </sheetView>
  </sheetViews>
  <sheetFormatPr baseColWidth="10" defaultRowHeight="15" x14ac:dyDescent="0.25"/>
  <sheetData>
    <row r="2" spans="2:3" x14ac:dyDescent="0.25">
      <c r="B2" s="79" t="s">
        <v>11</v>
      </c>
      <c r="C2" s="79"/>
    </row>
    <row r="3" spans="2:3" x14ac:dyDescent="0.25">
      <c r="B3" t="s">
        <v>154</v>
      </c>
    </row>
    <row r="4" spans="2:3" x14ac:dyDescent="0.25">
      <c r="B4" t="s">
        <v>155</v>
      </c>
    </row>
    <row r="5" spans="2:3" x14ac:dyDescent="0.25">
      <c r="B5" t="s">
        <v>156</v>
      </c>
    </row>
  </sheetData>
  <mergeCells count="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D1:E12"/>
  <sheetViews>
    <sheetView showGridLines="0" tabSelected="1" zoomScaleNormal="100" workbookViewId="0">
      <selection activeCell="D2" sqref="D2:E3"/>
    </sheetView>
  </sheetViews>
  <sheetFormatPr baseColWidth="10" defaultRowHeight="15" x14ac:dyDescent="0.25"/>
  <cols>
    <col min="2" max="2" width="11.42578125" customWidth="1"/>
    <col min="3" max="3" width="43.28515625" customWidth="1"/>
    <col min="4" max="4" width="3.5703125" customWidth="1"/>
    <col min="5" max="5" width="61.28515625" customWidth="1"/>
  </cols>
  <sheetData>
    <row r="1" spans="4:5" ht="15.75" thickBot="1" x14ac:dyDescent="0.3"/>
    <row r="2" spans="4:5" x14ac:dyDescent="0.25">
      <c r="D2" s="80" t="s">
        <v>95</v>
      </c>
      <c r="E2" s="81"/>
    </row>
    <row r="3" spans="4:5" x14ac:dyDescent="0.25">
      <c r="D3" s="82"/>
      <c r="E3" s="83"/>
    </row>
    <row r="4" spans="4:5" x14ac:dyDescent="0.25">
      <c r="D4" s="39" t="s">
        <v>96</v>
      </c>
      <c r="E4" s="40" t="s">
        <v>97</v>
      </c>
    </row>
    <row r="5" spans="4:5" x14ac:dyDescent="0.25">
      <c r="D5" s="39" t="s">
        <v>98</v>
      </c>
      <c r="E5" s="40" t="s">
        <v>99</v>
      </c>
    </row>
    <row r="6" spans="4:5" x14ac:dyDescent="0.25">
      <c r="D6" s="39" t="s">
        <v>100</v>
      </c>
      <c r="E6" s="40" t="s">
        <v>101</v>
      </c>
    </row>
    <row r="7" spans="4:5" x14ac:dyDescent="0.25">
      <c r="D7" s="84" t="s">
        <v>102</v>
      </c>
      <c r="E7" s="87" t="s">
        <v>103</v>
      </c>
    </row>
    <row r="8" spans="4:5" x14ac:dyDescent="0.25">
      <c r="D8" s="85"/>
      <c r="E8" s="88"/>
    </row>
    <row r="9" spans="4:5" x14ac:dyDescent="0.25">
      <c r="D9" s="85"/>
      <c r="E9" s="88"/>
    </row>
    <row r="10" spans="4:5" x14ac:dyDescent="0.25">
      <c r="D10" s="86"/>
      <c r="E10" s="89"/>
    </row>
    <row r="11" spans="4:5" ht="27" customHeight="1" x14ac:dyDescent="0.25">
      <c r="D11" s="84" t="s">
        <v>104</v>
      </c>
      <c r="E11" s="91" t="s">
        <v>105</v>
      </c>
    </row>
    <row r="12" spans="4:5" ht="35.25" customHeight="1" thickBot="1" x14ac:dyDescent="0.3">
      <c r="D12" s="90"/>
      <c r="E12" s="92"/>
    </row>
  </sheetData>
  <mergeCells count="5">
    <mergeCell ref="D2:E3"/>
    <mergeCell ref="D7:D10"/>
    <mergeCell ref="E7:E10"/>
    <mergeCell ref="D11:D12"/>
    <mergeCell ref="E11:E12"/>
  </mergeCells>
  <pageMargins left="0.7" right="0.7" top="0.75" bottom="0.75" header="0.3" footer="0.3"/>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C1:W59"/>
  <sheetViews>
    <sheetView showGridLines="0" topLeftCell="B1" zoomScale="53" zoomScaleNormal="53" workbookViewId="0">
      <selection activeCell="C2" sqref="C2:G5"/>
    </sheetView>
  </sheetViews>
  <sheetFormatPr baseColWidth="10" defaultRowHeight="18" x14ac:dyDescent="0.25"/>
  <cols>
    <col min="1" max="2" width="11.42578125" style="2"/>
    <col min="3" max="3" width="37.28515625" style="2" customWidth="1"/>
    <col min="4" max="7" width="11.42578125" style="2"/>
    <col min="8" max="8" width="122.85546875" style="2" customWidth="1"/>
    <col min="9" max="9" width="53.28515625" style="2" customWidth="1"/>
    <col min="10" max="10" width="69.5703125" style="2" bestFit="1" customWidth="1"/>
    <col min="11" max="11" width="56" style="2" bestFit="1" customWidth="1"/>
    <col min="12" max="12" width="65.140625" style="2" customWidth="1"/>
    <col min="13" max="15" width="43.85546875" style="2" customWidth="1"/>
    <col min="16" max="17" width="49" style="2" hidden="1" customWidth="1"/>
    <col min="18" max="18" width="252.5703125" style="25" hidden="1" customWidth="1"/>
    <col min="19" max="21" width="43.85546875" style="2" customWidth="1"/>
    <col min="22" max="22" width="29.7109375" style="2" bestFit="1" customWidth="1"/>
    <col min="23" max="16384" width="11.42578125" style="2"/>
  </cols>
  <sheetData>
    <row r="1" spans="3:23" ht="18.75" thickBot="1" x14ac:dyDescent="0.3"/>
    <row r="2" spans="3:23" ht="24" thickBot="1" x14ac:dyDescent="0.3">
      <c r="C2" s="132"/>
      <c r="D2" s="133"/>
      <c r="E2" s="133"/>
      <c r="F2" s="133"/>
      <c r="G2" s="134"/>
      <c r="H2" s="141" t="s">
        <v>72</v>
      </c>
      <c r="I2" s="142"/>
      <c r="J2" s="142"/>
      <c r="K2" s="142"/>
      <c r="L2" s="142"/>
      <c r="M2" s="142"/>
      <c r="N2" s="142"/>
      <c r="O2" s="143"/>
      <c r="P2" s="155" t="s">
        <v>73</v>
      </c>
      <c r="Q2" s="156"/>
      <c r="R2" s="156"/>
      <c r="S2" s="156"/>
      <c r="T2" s="156"/>
      <c r="U2" s="156"/>
      <c r="V2" s="157"/>
      <c r="W2" s="1"/>
    </row>
    <row r="3" spans="3:23" ht="24" thickBot="1" x14ac:dyDescent="0.3">
      <c r="C3" s="135"/>
      <c r="D3" s="136"/>
      <c r="E3" s="136"/>
      <c r="F3" s="136"/>
      <c r="G3" s="137"/>
      <c r="H3" s="144"/>
      <c r="I3" s="145"/>
      <c r="J3" s="145"/>
      <c r="K3" s="145"/>
      <c r="L3" s="145"/>
      <c r="M3" s="145"/>
      <c r="N3" s="145"/>
      <c r="O3" s="146"/>
      <c r="P3" s="155" t="s">
        <v>74</v>
      </c>
      <c r="Q3" s="156"/>
      <c r="R3" s="156"/>
      <c r="S3" s="156"/>
      <c r="T3" s="156"/>
      <c r="U3" s="156"/>
      <c r="V3" s="157"/>
      <c r="W3" s="3"/>
    </row>
    <row r="4" spans="3:23" ht="30.75" customHeight="1" x14ac:dyDescent="0.25">
      <c r="C4" s="135"/>
      <c r="D4" s="136"/>
      <c r="E4" s="136"/>
      <c r="F4" s="136"/>
      <c r="G4" s="137"/>
      <c r="H4" s="141" t="s">
        <v>166</v>
      </c>
      <c r="I4" s="142"/>
      <c r="J4" s="142"/>
      <c r="K4" s="142"/>
      <c r="L4" s="142"/>
      <c r="M4" s="142"/>
      <c r="N4" s="142"/>
      <c r="O4" s="143"/>
      <c r="P4" s="164" t="s">
        <v>75</v>
      </c>
      <c r="Q4" s="165"/>
      <c r="R4" s="165"/>
      <c r="S4" s="166"/>
      <c r="T4" s="158" t="s">
        <v>76</v>
      </c>
      <c r="U4" s="159"/>
      <c r="V4" s="160"/>
      <c r="W4" s="1"/>
    </row>
    <row r="5" spans="3:23" ht="46.5" customHeight="1" thickBot="1" x14ac:dyDescent="0.3">
      <c r="C5" s="138"/>
      <c r="D5" s="139"/>
      <c r="E5" s="139"/>
      <c r="F5" s="139"/>
      <c r="G5" s="140"/>
      <c r="H5" s="144"/>
      <c r="I5" s="145"/>
      <c r="J5" s="145"/>
      <c r="K5" s="145"/>
      <c r="L5" s="145"/>
      <c r="M5" s="145"/>
      <c r="N5" s="145"/>
      <c r="O5" s="146"/>
      <c r="P5" s="167"/>
      <c r="Q5" s="168"/>
      <c r="R5" s="168"/>
      <c r="S5" s="169"/>
      <c r="T5" s="161"/>
      <c r="U5" s="162"/>
      <c r="V5" s="163"/>
      <c r="W5" s="1"/>
    </row>
    <row r="6" spans="3:23" ht="18" customHeight="1" x14ac:dyDescent="0.25">
      <c r="C6" s="8"/>
      <c r="D6" s="9"/>
      <c r="E6" s="9"/>
      <c r="F6" s="9"/>
      <c r="G6" s="9"/>
      <c r="H6" s="9"/>
      <c r="I6" s="9"/>
      <c r="J6" s="9"/>
      <c r="K6" s="9"/>
      <c r="L6" s="9"/>
      <c r="M6" s="9"/>
      <c r="N6" s="9"/>
      <c r="O6" s="9"/>
      <c r="P6" s="9"/>
      <c r="Q6" s="9"/>
      <c r="R6" s="26"/>
      <c r="S6" s="9"/>
      <c r="T6" s="9"/>
      <c r="U6" s="9"/>
      <c r="V6" s="10"/>
      <c r="W6" s="1"/>
    </row>
    <row r="7" spans="3:23" x14ac:dyDescent="0.25">
      <c r="C7" s="11"/>
      <c r="D7" s="1"/>
      <c r="E7" s="1"/>
      <c r="F7" s="1"/>
      <c r="G7" s="1"/>
      <c r="H7" s="1"/>
      <c r="I7" s="1"/>
      <c r="J7" s="1"/>
      <c r="K7" s="1"/>
      <c r="L7" s="1"/>
      <c r="M7" s="1"/>
      <c r="N7" s="1"/>
      <c r="O7" s="1"/>
      <c r="P7" s="1"/>
      <c r="Q7" s="1"/>
      <c r="R7" s="27"/>
      <c r="S7" s="1"/>
      <c r="T7" s="1"/>
      <c r="U7" s="1"/>
      <c r="V7" s="12"/>
      <c r="W7" s="1"/>
    </row>
    <row r="8" spans="3:23" x14ac:dyDescent="0.25">
      <c r="C8" s="148" t="s">
        <v>71</v>
      </c>
      <c r="D8" s="149" t="s">
        <v>78</v>
      </c>
      <c r="E8" s="150"/>
      <c r="F8" s="150"/>
      <c r="G8" s="151"/>
      <c r="H8" s="147" t="s">
        <v>86</v>
      </c>
      <c r="I8" s="147"/>
      <c r="J8" s="147"/>
      <c r="K8" s="147"/>
      <c r="L8" s="147"/>
      <c r="M8" s="147" t="s">
        <v>8</v>
      </c>
      <c r="N8" s="147" t="s">
        <v>152</v>
      </c>
      <c r="O8" s="147" t="s">
        <v>153</v>
      </c>
      <c r="P8" s="147" t="s">
        <v>52</v>
      </c>
      <c r="Q8" s="147"/>
      <c r="R8" s="147"/>
      <c r="S8" s="147" t="s">
        <v>140</v>
      </c>
      <c r="T8" s="147" t="s">
        <v>23</v>
      </c>
      <c r="U8" s="147" t="s">
        <v>11</v>
      </c>
      <c r="V8" s="170"/>
      <c r="W8" s="1"/>
    </row>
    <row r="9" spans="3:23" x14ac:dyDescent="0.25">
      <c r="C9" s="148"/>
      <c r="D9" s="152"/>
      <c r="E9" s="153"/>
      <c r="F9" s="153"/>
      <c r="G9" s="154"/>
      <c r="H9" s="6" t="s">
        <v>4</v>
      </c>
      <c r="I9" s="6" t="s">
        <v>7</v>
      </c>
      <c r="J9" s="6" t="s">
        <v>9</v>
      </c>
      <c r="K9" s="6" t="s">
        <v>5</v>
      </c>
      <c r="L9" s="6" t="s">
        <v>6</v>
      </c>
      <c r="M9" s="147"/>
      <c r="N9" s="147"/>
      <c r="O9" s="147"/>
      <c r="P9" s="147"/>
      <c r="Q9" s="147"/>
      <c r="R9" s="147"/>
      <c r="S9" s="147"/>
      <c r="T9" s="147"/>
      <c r="U9" s="147"/>
      <c r="V9" s="170"/>
      <c r="W9" s="1"/>
    </row>
    <row r="10" spans="3:23" ht="299.25" customHeight="1" x14ac:dyDescent="0.25">
      <c r="C10" s="119" t="s">
        <v>79</v>
      </c>
      <c r="D10" s="94" t="s">
        <v>159</v>
      </c>
      <c r="E10" s="95"/>
      <c r="F10" s="95"/>
      <c r="G10" s="96"/>
      <c r="H10" s="47" t="s">
        <v>80</v>
      </c>
      <c r="I10" s="47" t="s">
        <v>81</v>
      </c>
      <c r="J10" s="47" t="s">
        <v>22</v>
      </c>
      <c r="K10" s="47" t="s">
        <v>82</v>
      </c>
      <c r="L10" s="47" t="s">
        <v>134</v>
      </c>
      <c r="M10" s="47" t="s">
        <v>157</v>
      </c>
      <c r="N10" s="29">
        <v>0.6</v>
      </c>
      <c r="O10" s="29">
        <f>(167/167)</f>
        <v>1</v>
      </c>
      <c r="P10" s="101">
        <f>(N10*O10)+(N11*O11)</f>
        <v>1</v>
      </c>
      <c r="Q10" s="102"/>
      <c r="R10" s="103"/>
      <c r="S10" s="30">
        <v>0.99</v>
      </c>
      <c r="T10" s="30">
        <v>1</v>
      </c>
      <c r="U10" s="7" t="s">
        <v>154</v>
      </c>
      <c r="V10" s="13"/>
      <c r="W10" s="1"/>
    </row>
    <row r="11" spans="3:23" ht="329.25" customHeight="1" x14ac:dyDescent="0.25">
      <c r="C11" s="121"/>
      <c r="D11" s="127"/>
      <c r="E11" s="128"/>
      <c r="F11" s="128"/>
      <c r="G11" s="129"/>
      <c r="H11" s="47" t="s">
        <v>53</v>
      </c>
      <c r="I11" s="47" t="s">
        <v>81</v>
      </c>
      <c r="J11" s="47" t="s">
        <v>22</v>
      </c>
      <c r="K11" s="47" t="s">
        <v>82</v>
      </c>
      <c r="L11" s="47" t="s">
        <v>83</v>
      </c>
      <c r="M11" s="47" t="s">
        <v>84</v>
      </c>
      <c r="N11" s="29">
        <v>0.4</v>
      </c>
      <c r="O11" s="29">
        <f>(3/3)</f>
        <v>1</v>
      </c>
      <c r="P11" s="122"/>
      <c r="Q11" s="123"/>
      <c r="R11" s="124"/>
      <c r="S11" s="30">
        <v>1</v>
      </c>
      <c r="T11" s="30">
        <v>1</v>
      </c>
      <c r="U11" s="7" t="s">
        <v>154</v>
      </c>
      <c r="V11" s="13"/>
      <c r="W11" s="1"/>
    </row>
    <row r="12" spans="3:23" ht="324" customHeight="1" x14ac:dyDescent="0.25">
      <c r="C12" s="119" t="s">
        <v>68</v>
      </c>
      <c r="D12" s="94" t="s">
        <v>0</v>
      </c>
      <c r="E12" s="95"/>
      <c r="F12" s="95"/>
      <c r="G12" s="96"/>
      <c r="H12" s="48" t="s">
        <v>24</v>
      </c>
      <c r="I12" s="48" t="s">
        <v>15</v>
      </c>
      <c r="J12" s="48" t="s">
        <v>17</v>
      </c>
      <c r="K12" s="48" t="s">
        <v>94</v>
      </c>
      <c r="L12" s="48" t="s">
        <v>135</v>
      </c>
      <c r="M12" s="48" t="s">
        <v>125</v>
      </c>
      <c r="N12" s="31">
        <v>0.05</v>
      </c>
      <c r="O12" s="31">
        <f>(4/4)</f>
        <v>1</v>
      </c>
      <c r="P12" s="125">
        <f>(N12*O12)+(N13*O13)+(N14*O14)+(N15*O15)+(N16*O16)+(N17*O17)+(N18*O18)+(N19*O19)+(N20*O20)+(N21*O21)+(N22*O22)+(N23*O23)+(N24*O24)+(N25*O25)</f>
        <v>0.88888888888888895</v>
      </c>
      <c r="Q12" s="125"/>
      <c r="R12" s="93"/>
      <c r="S12" s="30">
        <v>0.5</v>
      </c>
      <c r="T12" s="30">
        <v>1</v>
      </c>
      <c r="U12" s="7" t="s">
        <v>154</v>
      </c>
      <c r="V12" s="12"/>
      <c r="W12" s="1"/>
    </row>
    <row r="13" spans="3:23" ht="90" x14ac:dyDescent="0.25">
      <c r="C13" s="120"/>
      <c r="D13" s="97"/>
      <c r="E13" s="98"/>
      <c r="F13" s="98"/>
      <c r="G13" s="99"/>
      <c r="H13" s="48" t="s">
        <v>25</v>
      </c>
      <c r="I13" s="48" t="s">
        <v>15</v>
      </c>
      <c r="J13" s="48" t="s">
        <v>17</v>
      </c>
      <c r="K13" s="48" t="s">
        <v>94</v>
      </c>
      <c r="L13" s="49" t="s">
        <v>135</v>
      </c>
      <c r="M13" s="48" t="s">
        <v>109</v>
      </c>
      <c r="N13" s="31">
        <v>0.05</v>
      </c>
      <c r="O13" s="31">
        <f>(1/1)</f>
        <v>1</v>
      </c>
      <c r="P13" s="37"/>
      <c r="Q13" s="38"/>
      <c r="R13" s="23"/>
      <c r="S13" s="30">
        <v>1</v>
      </c>
      <c r="T13" s="30">
        <v>1</v>
      </c>
      <c r="U13" s="7" t="s">
        <v>154</v>
      </c>
      <c r="V13" s="12"/>
      <c r="W13" s="1"/>
    </row>
    <row r="14" spans="3:23" ht="90" x14ac:dyDescent="0.25">
      <c r="C14" s="120"/>
      <c r="D14" s="97"/>
      <c r="E14" s="98"/>
      <c r="F14" s="98"/>
      <c r="G14" s="99"/>
      <c r="H14" s="48" t="s">
        <v>26</v>
      </c>
      <c r="I14" s="48" t="s">
        <v>15</v>
      </c>
      <c r="J14" s="48" t="s">
        <v>17</v>
      </c>
      <c r="K14" s="48" t="s">
        <v>94</v>
      </c>
      <c r="L14" s="49" t="s">
        <v>135</v>
      </c>
      <c r="M14" s="48" t="s">
        <v>56</v>
      </c>
      <c r="N14" s="31">
        <v>0.1</v>
      </c>
      <c r="O14" s="31">
        <f>(4/4)</f>
        <v>1</v>
      </c>
      <c r="P14" s="37"/>
      <c r="Q14" s="38"/>
      <c r="R14" s="23"/>
      <c r="S14" s="45">
        <v>1</v>
      </c>
      <c r="T14" s="30">
        <v>1</v>
      </c>
      <c r="U14" s="7" t="s">
        <v>154</v>
      </c>
      <c r="V14" s="12"/>
      <c r="W14" s="1"/>
    </row>
    <row r="15" spans="3:23" ht="90" x14ac:dyDescent="0.25">
      <c r="C15" s="120"/>
      <c r="D15" s="97"/>
      <c r="E15" s="98"/>
      <c r="F15" s="98"/>
      <c r="G15" s="99"/>
      <c r="H15" s="48" t="s">
        <v>27</v>
      </c>
      <c r="I15" s="48" t="s">
        <v>15</v>
      </c>
      <c r="J15" s="48" t="s">
        <v>17</v>
      </c>
      <c r="K15" s="48" t="s">
        <v>94</v>
      </c>
      <c r="L15" s="49" t="s">
        <v>135</v>
      </c>
      <c r="M15" s="48" t="s">
        <v>126</v>
      </c>
      <c r="N15" s="31">
        <v>0.05</v>
      </c>
      <c r="O15" s="31">
        <f>(5/5)</f>
        <v>1</v>
      </c>
      <c r="P15" s="131"/>
      <c r="Q15" s="131"/>
      <c r="R15" s="131"/>
      <c r="S15" s="30">
        <v>0.6</v>
      </c>
      <c r="T15" s="30">
        <v>1</v>
      </c>
      <c r="U15" s="7" t="s">
        <v>154</v>
      </c>
      <c r="V15" s="12"/>
      <c r="W15" s="1"/>
    </row>
    <row r="16" spans="3:23" ht="90" x14ac:dyDescent="0.25">
      <c r="C16" s="120"/>
      <c r="D16" s="97"/>
      <c r="E16" s="98"/>
      <c r="F16" s="98"/>
      <c r="G16" s="99"/>
      <c r="H16" s="48" t="s">
        <v>28</v>
      </c>
      <c r="I16" s="48" t="s">
        <v>15</v>
      </c>
      <c r="J16" s="48" t="s">
        <v>17</v>
      </c>
      <c r="K16" s="48" t="s">
        <v>94</v>
      </c>
      <c r="L16" s="49" t="s">
        <v>135</v>
      </c>
      <c r="M16" s="48" t="s">
        <v>57</v>
      </c>
      <c r="N16" s="31">
        <v>0.15</v>
      </c>
      <c r="O16" s="31">
        <f>(3200/3200)</f>
        <v>1</v>
      </c>
      <c r="P16" s="93"/>
      <c r="Q16" s="93"/>
      <c r="R16" s="93"/>
      <c r="S16" s="30">
        <v>1</v>
      </c>
      <c r="T16" s="30">
        <v>1</v>
      </c>
      <c r="U16" s="7" t="s">
        <v>154</v>
      </c>
      <c r="V16" s="12"/>
      <c r="W16" s="1"/>
    </row>
    <row r="17" spans="3:23" ht="90" x14ac:dyDescent="0.25">
      <c r="C17" s="120"/>
      <c r="D17" s="97"/>
      <c r="E17" s="98"/>
      <c r="F17" s="98"/>
      <c r="G17" s="99"/>
      <c r="H17" s="48" t="s">
        <v>29</v>
      </c>
      <c r="I17" s="48" t="s">
        <v>15</v>
      </c>
      <c r="J17" s="48" t="s">
        <v>17</v>
      </c>
      <c r="K17" s="48" t="s">
        <v>94</v>
      </c>
      <c r="L17" s="49" t="s">
        <v>135</v>
      </c>
      <c r="M17" s="48" t="s">
        <v>58</v>
      </c>
      <c r="N17" s="31">
        <v>0.05</v>
      </c>
      <c r="O17" s="31">
        <f>(7/9)</f>
        <v>0.77777777777777779</v>
      </c>
      <c r="P17" s="93"/>
      <c r="Q17" s="93"/>
      <c r="R17" s="93"/>
      <c r="S17" s="30">
        <v>0.33</v>
      </c>
      <c r="T17" s="30">
        <v>1</v>
      </c>
      <c r="U17" s="7" t="s">
        <v>154</v>
      </c>
      <c r="V17" s="12"/>
      <c r="W17" s="1"/>
    </row>
    <row r="18" spans="3:23" ht="90" x14ac:dyDescent="0.25">
      <c r="C18" s="120"/>
      <c r="D18" s="97"/>
      <c r="E18" s="98"/>
      <c r="F18" s="98"/>
      <c r="G18" s="99"/>
      <c r="H18" s="48" t="s">
        <v>163</v>
      </c>
      <c r="I18" s="48" t="s">
        <v>15</v>
      </c>
      <c r="J18" s="48" t="s">
        <v>17</v>
      </c>
      <c r="K18" s="48" t="s">
        <v>94</v>
      </c>
      <c r="L18" s="49" t="s">
        <v>135</v>
      </c>
      <c r="M18" s="48" t="s">
        <v>59</v>
      </c>
      <c r="N18" s="31">
        <v>0.05</v>
      </c>
      <c r="O18" s="31">
        <f>(3/3)</f>
        <v>1</v>
      </c>
      <c r="P18" s="93"/>
      <c r="Q18" s="93"/>
      <c r="R18" s="93"/>
      <c r="S18" s="30">
        <v>1</v>
      </c>
      <c r="T18" s="30">
        <v>1</v>
      </c>
      <c r="U18" s="7" t="s">
        <v>154</v>
      </c>
      <c r="V18" s="12"/>
      <c r="W18" s="1"/>
    </row>
    <row r="19" spans="3:23" ht="90" x14ac:dyDescent="0.25">
      <c r="C19" s="120"/>
      <c r="D19" s="97"/>
      <c r="E19" s="98"/>
      <c r="F19" s="98"/>
      <c r="G19" s="99"/>
      <c r="H19" s="48" t="s">
        <v>30</v>
      </c>
      <c r="I19" s="48" t="s">
        <v>15</v>
      </c>
      <c r="J19" s="48" t="s">
        <v>17</v>
      </c>
      <c r="K19" s="48" t="s">
        <v>94</v>
      </c>
      <c r="L19" s="49" t="s">
        <v>135</v>
      </c>
      <c r="M19" s="48" t="s">
        <v>136</v>
      </c>
      <c r="N19" s="31">
        <v>0.02</v>
      </c>
      <c r="O19" s="31">
        <f>(2/2)</f>
        <v>1</v>
      </c>
      <c r="P19" s="93"/>
      <c r="Q19" s="93"/>
      <c r="R19" s="93"/>
      <c r="S19" s="30">
        <v>1</v>
      </c>
      <c r="T19" s="30">
        <v>1</v>
      </c>
      <c r="U19" s="7" t="s">
        <v>154</v>
      </c>
      <c r="V19" s="12"/>
      <c r="W19" s="1"/>
    </row>
    <row r="20" spans="3:23" ht="90" x14ac:dyDescent="0.25">
      <c r="C20" s="120"/>
      <c r="D20" s="97"/>
      <c r="E20" s="98"/>
      <c r="F20" s="98"/>
      <c r="G20" s="99"/>
      <c r="H20" s="48" t="s">
        <v>164</v>
      </c>
      <c r="I20" s="48" t="s">
        <v>15</v>
      </c>
      <c r="J20" s="48" t="s">
        <v>17</v>
      </c>
      <c r="K20" s="48" t="s">
        <v>94</v>
      </c>
      <c r="L20" s="49" t="s">
        <v>135</v>
      </c>
      <c r="M20" s="48" t="s">
        <v>137</v>
      </c>
      <c r="N20" s="31">
        <v>0.05</v>
      </c>
      <c r="O20" s="31">
        <f>(2/2)</f>
        <v>1</v>
      </c>
      <c r="P20" s="93"/>
      <c r="Q20" s="93"/>
      <c r="R20" s="93"/>
      <c r="S20" s="30">
        <v>0.5</v>
      </c>
      <c r="T20" s="30">
        <v>1</v>
      </c>
      <c r="U20" s="7" t="s">
        <v>154</v>
      </c>
      <c r="V20" s="12"/>
      <c r="W20" s="1"/>
    </row>
    <row r="21" spans="3:23" ht="90" x14ac:dyDescent="0.25">
      <c r="C21" s="120"/>
      <c r="D21" s="97"/>
      <c r="E21" s="98"/>
      <c r="F21" s="98"/>
      <c r="G21" s="99"/>
      <c r="H21" s="48" t="s">
        <v>130</v>
      </c>
      <c r="I21" s="48" t="s">
        <v>15</v>
      </c>
      <c r="J21" s="48" t="s">
        <v>17</v>
      </c>
      <c r="K21" s="48" t="s">
        <v>94</v>
      </c>
      <c r="L21" s="49" t="s">
        <v>135</v>
      </c>
      <c r="M21" s="48" t="s">
        <v>60</v>
      </c>
      <c r="N21" s="31">
        <v>0.05</v>
      </c>
      <c r="O21" s="31">
        <f>(12/12)</f>
        <v>1</v>
      </c>
      <c r="P21" s="93"/>
      <c r="Q21" s="93"/>
      <c r="R21" s="93"/>
      <c r="S21" s="30">
        <v>0.75</v>
      </c>
      <c r="T21" s="30">
        <v>1</v>
      </c>
      <c r="U21" s="7" t="s">
        <v>154</v>
      </c>
      <c r="V21" s="12"/>
      <c r="W21" s="1"/>
    </row>
    <row r="22" spans="3:23" ht="90" x14ac:dyDescent="0.25">
      <c r="C22" s="120"/>
      <c r="D22" s="97"/>
      <c r="E22" s="98"/>
      <c r="F22" s="98"/>
      <c r="G22" s="99"/>
      <c r="H22" s="48" t="s">
        <v>31</v>
      </c>
      <c r="I22" s="48" t="s">
        <v>15</v>
      </c>
      <c r="J22" s="48" t="s">
        <v>17</v>
      </c>
      <c r="K22" s="48" t="s">
        <v>94</v>
      </c>
      <c r="L22" s="49" t="s">
        <v>135</v>
      </c>
      <c r="M22" s="48" t="s">
        <v>61</v>
      </c>
      <c r="N22" s="31">
        <v>0.05</v>
      </c>
      <c r="O22" s="31">
        <f>(1/1)</f>
        <v>1</v>
      </c>
      <c r="P22" s="93"/>
      <c r="Q22" s="93"/>
      <c r="R22" s="93"/>
      <c r="S22" s="30">
        <v>1</v>
      </c>
      <c r="T22" s="30">
        <v>1</v>
      </c>
      <c r="U22" s="7" t="s">
        <v>154</v>
      </c>
      <c r="V22" s="12"/>
      <c r="W22" s="1"/>
    </row>
    <row r="23" spans="3:23" ht="90" x14ac:dyDescent="0.25">
      <c r="C23" s="120"/>
      <c r="D23" s="97"/>
      <c r="E23" s="98"/>
      <c r="F23" s="98"/>
      <c r="G23" s="99"/>
      <c r="H23" s="48" t="s">
        <v>32</v>
      </c>
      <c r="I23" s="48" t="s">
        <v>15</v>
      </c>
      <c r="J23" s="48" t="s">
        <v>17</v>
      </c>
      <c r="K23" s="48" t="s">
        <v>94</v>
      </c>
      <c r="L23" s="49" t="s">
        <v>135</v>
      </c>
      <c r="M23" s="48" t="s">
        <v>62</v>
      </c>
      <c r="N23" s="31">
        <v>0.1</v>
      </c>
      <c r="O23" s="31">
        <f>(2/2)</f>
        <v>1</v>
      </c>
      <c r="P23" s="93"/>
      <c r="Q23" s="93"/>
      <c r="R23" s="93"/>
      <c r="S23" s="30">
        <v>1</v>
      </c>
      <c r="T23" s="30">
        <v>1</v>
      </c>
      <c r="U23" s="7" t="s">
        <v>154</v>
      </c>
      <c r="V23" s="12"/>
      <c r="W23" s="1"/>
    </row>
    <row r="24" spans="3:23" ht="90" x14ac:dyDescent="0.25">
      <c r="C24" s="120"/>
      <c r="D24" s="97"/>
      <c r="E24" s="98"/>
      <c r="F24" s="98"/>
      <c r="G24" s="99"/>
      <c r="H24" s="48" t="s">
        <v>33</v>
      </c>
      <c r="I24" s="48" t="s">
        <v>15</v>
      </c>
      <c r="J24" s="48" t="s">
        <v>17</v>
      </c>
      <c r="K24" s="48" t="s">
        <v>162</v>
      </c>
      <c r="L24" s="49" t="s">
        <v>135</v>
      </c>
      <c r="M24" s="48" t="s">
        <v>161</v>
      </c>
      <c r="N24" s="31">
        <v>0.1</v>
      </c>
      <c r="O24" s="31">
        <f>(0/1)</f>
        <v>0</v>
      </c>
      <c r="P24" s="93"/>
      <c r="Q24" s="93"/>
      <c r="R24" s="93"/>
      <c r="S24" s="31">
        <v>0</v>
      </c>
      <c r="T24" s="30">
        <v>0.5</v>
      </c>
      <c r="U24" s="7" t="s">
        <v>155</v>
      </c>
      <c r="V24" s="12"/>
      <c r="W24" s="1"/>
    </row>
    <row r="25" spans="3:23" ht="90" x14ac:dyDescent="0.25">
      <c r="C25" s="121"/>
      <c r="D25" s="127"/>
      <c r="E25" s="128"/>
      <c r="F25" s="128"/>
      <c r="G25" s="129"/>
      <c r="H25" s="48" t="s">
        <v>141</v>
      </c>
      <c r="I25" s="48" t="s">
        <v>15</v>
      </c>
      <c r="J25" s="48" t="s">
        <v>17</v>
      </c>
      <c r="K25" s="48" t="s">
        <v>94</v>
      </c>
      <c r="L25" s="49" t="s">
        <v>135</v>
      </c>
      <c r="M25" s="48" t="s">
        <v>110</v>
      </c>
      <c r="N25" s="31">
        <v>0.13</v>
      </c>
      <c r="O25" s="31">
        <f>(3/3)</f>
        <v>1</v>
      </c>
      <c r="P25" s="93"/>
      <c r="Q25" s="93"/>
      <c r="R25" s="93"/>
      <c r="S25" s="30">
        <v>1</v>
      </c>
      <c r="T25" s="30">
        <v>1</v>
      </c>
      <c r="U25" s="7" t="s">
        <v>154</v>
      </c>
      <c r="V25" s="12"/>
      <c r="W25" s="1"/>
    </row>
    <row r="26" spans="3:23" ht="198" x14ac:dyDescent="0.25">
      <c r="C26" s="119" t="s">
        <v>69</v>
      </c>
      <c r="D26" s="94" t="s">
        <v>160</v>
      </c>
      <c r="E26" s="95"/>
      <c r="F26" s="95"/>
      <c r="G26" s="96"/>
      <c r="H26" s="48" t="s">
        <v>131</v>
      </c>
      <c r="I26" s="48" t="s">
        <v>14</v>
      </c>
      <c r="J26" s="48" t="s">
        <v>10</v>
      </c>
      <c r="K26" s="48" t="s">
        <v>94</v>
      </c>
      <c r="L26" s="49" t="s">
        <v>135</v>
      </c>
      <c r="M26" s="48" t="s">
        <v>55</v>
      </c>
      <c r="N26" s="31">
        <v>0.2</v>
      </c>
      <c r="O26" s="77">
        <f>(16535810596/16522920596)*100%</f>
        <v>1.0007801284237317</v>
      </c>
      <c r="P26" s="93">
        <f>(N26*O26)+(N27*O27)+(N28*O28)+(N29*O29)+(N30*O30)+(N31*O31)+(N32*O32)</f>
        <v>1.7114058217300103</v>
      </c>
      <c r="Q26" s="93"/>
      <c r="R26" s="93"/>
      <c r="S26" s="76">
        <v>1</v>
      </c>
      <c r="T26" s="30">
        <v>1</v>
      </c>
      <c r="U26" s="7" t="s">
        <v>154</v>
      </c>
      <c r="V26" s="12"/>
      <c r="W26" s="1"/>
    </row>
    <row r="27" spans="3:23" ht="198" x14ac:dyDescent="0.25">
      <c r="C27" s="120"/>
      <c r="D27" s="97"/>
      <c r="E27" s="98"/>
      <c r="F27" s="98"/>
      <c r="G27" s="99"/>
      <c r="H27" s="48" t="s">
        <v>132</v>
      </c>
      <c r="I27" s="48" t="s">
        <v>14</v>
      </c>
      <c r="J27" s="48" t="s">
        <v>10</v>
      </c>
      <c r="K27" s="48" t="s">
        <v>94</v>
      </c>
      <c r="L27" s="49" t="s">
        <v>135</v>
      </c>
      <c r="M27" s="48" t="s">
        <v>127</v>
      </c>
      <c r="N27" s="31">
        <v>0.1</v>
      </c>
      <c r="O27" s="78">
        <f>(58027026386/85305034377)</f>
        <v>0.68022979897708458</v>
      </c>
      <c r="P27" s="117"/>
      <c r="Q27" s="118"/>
      <c r="R27" s="22"/>
      <c r="S27" s="76">
        <f>85305034377/89715526755</f>
        <v>0.95083914080954557</v>
      </c>
      <c r="T27" s="30">
        <v>1</v>
      </c>
      <c r="U27" s="7" t="s">
        <v>154</v>
      </c>
      <c r="V27" s="12"/>
      <c r="W27" s="1"/>
    </row>
    <row r="28" spans="3:23" ht="198" x14ac:dyDescent="0.25">
      <c r="C28" s="120"/>
      <c r="D28" s="97"/>
      <c r="E28" s="98"/>
      <c r="F28" s="98"/>
      <c r="G28" s="99"/>
      <c r="H28" s="48" t="s">
        <v>142</v>
      </c>
      <c r="I28" s="48" t="s">
        <v>14</v>
      </c>
      <c r="J28" s="48" t="s">
        <v>10</v>
      </c>
      <c r="K28" s="48" t="s">
        <v>94</v>
      </c>
      <c r="L28" s="49" t="s">
        <v>135</v>
      </c>
      <c r="M28" s="48" t="s">
        <v>128</v>
      </c>
      <c r="N28" s="31">
        <v>0.1</v>
      </c>
      <c r="O28" s="32">
        <f>69996049/8148396</f>
        <v>8.5901628983176561</v>
      </c>
      <c r="P28" s="33"/>
      <c r="Q28" s="34"/>
      <c r="R28" s="23"/>
      <c r="S28" s="32">
        <f>109944847/18775345</f>
        <v>5.855809680194958</v>
      </c>
      <c r="T28" s="4" t="s">
        <v>89</v>
      </c>
      <c r="U28" s="7" t="s">
        <v>154</v>
      </c>
      <c r="V28" s="12"/>
      <c r="W28" s="1"/>
    </row>
    <row r="29" spans="3:23" ht="198" x14ac:dyDescent="0.25">
      <c r="C29" s="120"/>
      <c r="D29" s="97"/>
      <c r="E29" s="98"/>
      <c r="F29" s="98"/>
      <c r="G29" s="99"/>
      <c r="H29" s="48" t="s">
        <v>34</v>
      </c>
      <c r="I29" s="48" t="s">
        <v>14</v>
      </c>
      <c r="J29" s="48" t="s">
        <v>10</v>
      </c>
      <c r="K29" s="48" t="s">
        <v>94</v>
      </c>
      <c r="L29" s="49" t="s">
        <v>135</v>
      </c>
      <c r="M29" s="48" t="s">
        <v>113</v>
      </c>
      <c r="N29" s="31">
        <v>0.1</v>
      </c>
      <c r="O29" s="76">
        <f>(1/1)</f>
        <v>1</v>
      </c>
      <c r="P29" s="35"/>
      <c r="Q29" s="36"/>
      <c r="R29" s="24"/>
      <c r="S29" s="76">
        <v>1</v>
      </c>
      <c r="T29" s="30">
        <v>1</v>
      </c>
      <c r="U29" s="7" t="s">
        <v>154</v>
      </c>
      <c r="V29" s="12"/>
      <c r="W29" s="1"/>
    </row>
    <row r="30" spans="3:23" ht="198" x14ac:dyDescent="0.25">
      <c r="C30" s="120"/>
      <c r="D30" s="97"/>
      <c r="E30" s="98"/>
      <c r="F30" s="98"/>
      <c r="G30" s="99"/>
      <c r="H30" s="48" t="s">
        <v>54</v>
      </c>
      <c r="I30" s="48" t="s">
        <v>14</v>
      </c>
      <c r="J30" s="48" t="s">
        <v>10</v>
      </c>
      <c r="K30" s="48" t="s">
        <v>94</v>
      </c>
      <c r="L30" s="49" t="s">
        <v>135</v>
      </c>
      <c r="M30" s="48" t="s">
        <v>114</v>
      </c>
      <c r="N30" s="31">
        <v>0.1</v>
      </c>
      <c r="O30" s="76">
        <v>1</v>
      </c>
      <c r="P30" s="93"/>
      <c r="Q30" s="93"/>
      <c r="R30" s="93"/>
      <c r="S30" s="76">
        <v>1</v>
      </c>
      <c r="T30" s="30">
        <v>1</v>
      </c>
      <c r="U30" s="7" t="s">
        <v>154</v>
      </c>
      <c r="V30" s="12"/>
      <c r="W30" s="1"/>
    </row>
    <row r="31" spans="3:23" ht="198" x14ac:dyDescent="0.25">
      <c r="C31" s="120"/>
      <c r="D31" s="97"/>
      <c r="E31" s="98"/>
      <c r="F31" s="98"/>
      <c r="G31" s="99"/>
      <c r="H31" s="48" t="s">
        <v>143</v>
      </c>
      <c r="I31" s="48" t="s">
        <v>14</v>
      </c>
      <c r="J31" s="48" t="s">
        <v>10</v>
      </c>
      <c r="K31" s="48" t="s">
        <v>94</v>
      </c>
      <c r="L31" s="49" t="s">
        <v>135</v>
      </c>
      <c r="M31" s="48" t="s">
        <v>115</v>
      </c>
      <c r="N31" s="31">
        <v>0.1</v>
      </c>
      <c r="O31" s="76">
        <f>(11/11)</f>
        <v>1</v>
      </c>
      <c r="P31" s="93"/>
      <c r="Q31" s="93"/>
      <c r="R31" s="93"/>
      <c r="S31" s="76">
        <v>1</v>
      </c>
      <c r="T31" s="30">
        <v>1</v>
      </c>
      <c r="U31" s="7" t="s">
        <v>154</v>
      </c>
      <c r="V31" s="12"/>
      <c r="W31" s="1"/>
    </row>
    <row r="32" spans="3:23" ht="198" x14ac:dyDescent="0.25">
      <c r="C32" s="121"/>
      <c r="D32" s="127"/>
      <c r="E32" s="128"/>
      <c r="F32" s="128"/>
      <c r="G32" s="129"/>
      <c r="H32" s="48" t="s">
        <v>87</v>
      </c>
      <c r="I32" s="48" t="s">
        <v>14</v>
      </c>
      <c r="J32" s="48" t="s">
        <v>10</v>
      </c>
      <c r="K32" s="48" t="s">
        <v>94</v>
      </c>
      <c r="L32" s="49" t="s">
        <v>135</v>
      </c>
      <c r="M32" s="48" t="s">
        <v>88</v>
      </c>
      <c r="N32" s="31">
        <v>0.3</v>
      </c>
      <c r="O32" s="76">
        <f>144/152</f>
        <v>0.94736842105263153</v>
      </c>
      <c r="P32" s="93"/>
      <c r="Q32" s="93"/>
      <c r="R32" s="93"/>
      <c r="S32" s="76">
        <v>0</v>
      </c>
      <c r="T32" s="30">
        <v>1</v>
      </c>
      <c r="U32" s="7" t="s">
        <v>154</v>
      </c>
      <c r="V32" s="12"/>
      <c r="W32" s="1"/>
    </row>
    <row r="33" spans="3:23" ht="144" x14ac:dyDescent="0.25">
      <c r="C33" s="126" t="s">
        <v>70</v>
      </c>
      <c r="D33" s="100" t="s">
        <v>1</v>
      </c>
      <c r="E33" s="100"/>
      <c r="F33" s="100"/>
      <c r="G33" s="100"/>
      <c r="H33" s="57" t="s">
        <v>165</v>
      </c>
      <c r="I33" s="48" t="s">
        <v>13</v>
      </c>
      <c r="J33" s="48" t="s">
        <v>18</v>
      </c>
      <c r="K33" s="48" t="s">
        <v>19</v>
      </c>
      <c r="L33" s="49" t="s">
        <v>135</v>
      </c>
      <c r="M33" s="48" t="s">
        <v>116</v>
      </c>
      <c r="N33" s="29">
        <v>0.25</v>
      </c>
      <c r="O33" s="58">
        <f>(53/53)</f>
        <v>1</v>
      </c>
      <c r="P33" s="130">
        <f>(N33*O33)+(N34*O34)+(N35*O35)+(N36*O36)</f>
        <v>1</v>
      </c>
      <c r="Q33" s="130"/>
      <c r="R33" s="130"/>
      <c r="S33" s="30">
        <v>1</v>
      </c>
      <c r="T33" s="4" t="s">
        <v>90</v>
      </c>
      <c r="U33" s="7" t="s">
        <v>154</v>
      </c>
      <c r="V33" s="12"/>
      <c r="W33" s="1"/>
    </row>
    <row r="34" spans="3:23" ht="134.25" customHeight="1" x14ac:dyDescent="0.25">
      <c r="C34" s="126"/>
      <c r="D34" s="100"/>
      <c r="E34" s="100"/>
      <c r="F34" s="100"/>
      <c r="G34" s="100"/>
      <c r="H34" s="48" t="s">
        <v>35</v>
      </c>
      <c r="I34" s="48" t="s">
        <v>13</v>
      </c>
      <c r="J34" s="48" t="s">
        <v>18</v>
      </c>
      <c r="K34" s="48" t="s">
        <v>19</v>
      </c>
      <c r="L34" s="49" t="s">
        <v>135</v>
      </c>
      <c r="M34" s="48" t="s">
        <v>117</v>
      </c>
      <c r="N34" s="29">
        <v>0.35</v>
      </c>
      <c r="O34" s="58">
        <f>(53/53)</f>
        <v>1</v>
      </c>
      <c r="P34" s="110"/>
      <c r="Q34" s="111"/>
      <c r="R34" s="51"/>
      <c r="S34" s="30">
        <v>0.75</v>
      </c>
      <c r="T34" s="4" t="s">
        <v>91</v>
      </c>
      <c r="U34" s="7" t="s">
        <v>154</v>
      </c>
      <c r="V34" s="12"/>
      <c r="W34" s="1"/>
    </row>
    <row r="35" spans="3:23" ht="149.25" customHeight="1" x14ac:dyDescent="0.25">
      <c r="C35" s="126"/>
      <c r="D35" s="100"/>
      <c r="E35" s="100"/>
      <c r="F35" s="100"/>
      <c r="G35" s="100"/>
      <c r="H35" s="48" t="s">
        <v>36</v>
      </c>
      <c r="I35" s="48" t="s">
        <v>13</v>
      </c>
      <c r="J35" s="48" t="s">
        <v>18</v>
      </c>
      <c r="K35" s="48" t="s">
        <v>19</v>
      </c>
      <c r="L35" s="49" t="s">
        <v>135</v>
      </c>
      <c r="M35" s="48" t="s">
        <v>118</v>
      </c>
      <c r="N35" s="29">
        <v>0.2</v>
      </c>
      <c r="O35" s="56">
        <f>(12/12)</f>
        <v>1</v>
      </c>
      <c r="P35" s="17"/>
      <c r="Q35" s="18"/>
      <c r="R35" s="52"/>
      <c r="S35" s="30">
        <v>0.92</v>
      </c>
      <c r="T35" s="30">
        <v>1</v>
      </c>
      <c r="U35" s="7" t="s">
        <v>154</v>
      </c>
      <c r="V35" s="12"/>
      <c r="W35" s="1"/>
    </row>
    <row r="36" spans="3:23" ht="130.5" customHeight="1" x14ac:dyDescent="0.25">
      <c r="C36" s="126"/>
      <c r="D36" s="100"/>
      <c r="E36" s="100"/>
      <c r="F36" s="100"/>
      <c r="G36" s="100"/>
      <c r="H36" s="48" t="s">
        <v>37</v>
      </c>
      <c r="I36" s="48" t="s">
        <v>13</v>
      </c>
      <c r="J36" s="48" t="s">
        <v>18</v>
      </c>
      <c r="K36" s="48" t="s">
        <v>19</v>
      </c>
      <c r="L36" s="49" t="s">
        <v>135</v>
      </c>
      <c r="M36" s="48" t="s">
        <v>119</v>
      </c>
      <c r="N36" s="29">
        <v>0.2</v>
      </c>
      <c r="O36" s="56">
        <f>(12/12)</f>
        <v>1</v>
      </c>
      <c r="P36" s="112"/>
      <c r="Q36" s="113"/>
      <c r="R36" s="114"/>
      <c r="S36" s="30">
        <v>0.82</v>
      </c>
      <c r="T36" s="4" t="s">
        <v>92</v>
      </c>
      <c r="U36" s="7" t="s">
        <v>154</v>
      </c>
      <c r="V36" s="12"/>
      <c r="W36" s="1"/>
    </row>
    <row r="37" spans="3:23" ht="162" customHeight="1" x14ac:dyDescent="0.25">
      <c r="C37" s="119" t="s">
        <v>77</v>
      </c>
      <c r="D37" s="94" t="s">
        <v>2</v>
      </c>
      <c r="E37" s="95"/>
      <c r="F37" s="95"/>
      <c r="G37" s="96"/>
      <c r="H37" s="49" t="s">
        <v>144</v>
      </c>
      <c r="I37" s="48" t="s">
        <v>12</v>
      </c>
      <c r="J37" s="48" t="s">
        <v>21</v>
      </c>
      <c r="K37" s="48" t="s">
        <v>19</v>
      </c>
      <c r="L37" s="49" t="s">
        <v>135</v>
      </c>
      <c r="M37" s="48" t="s">
        <v>106</v>
      </c>
      <c r="N37" s="31">
        <v>0.1</v>
      </c>
      <c r="O37" s="31">
        <f>(4/5)</f>
        <v>0.8</v>
      </c>
      <c r="P37" s="115">
        <f>(N37*O37)+(N38*O38)+(N39*O39)+(N40*O40)+(N41*O41)+(N42*O42)+(N43*O43)+(N44*O44)</f>
        <v>0.97044407751937989</v>
      </c>
      <c r="Q37" s="115"/>
      <c r="R37" s="115"/>
      <c r="S37" s="30">
        <v>0.7</v>
      </c>
      <c r="T37" s="30">
        <v>1</v>
      </c>
      <c r="U37" s="7" t="s">
        <v>154</v>
      </c>
      <c r="V37" s="13"/>
      <c r="W37" s="1"/>
    </row>
    <row r="38" spans="3:23" ht="72" x14ac:dyDescent="0.25">
      <c r="C38" s="120"/>
      <c r="D38" s="97"/>
      <c r="E38" s="98"/>
      <c r="F38" s="98"/>
      <c r="G38" s="99"/>
      <c r="H38" s="48" t="s">
        <v>108</v>
      </c>
      <c r="I38" s="48" t="s">
        <v>12</v>
      </c>
      <c r="J38" s="48" t="s">
        <v>46</v>
      </c>
      <c r="K38" s="48" t="s">
        <v>19</v>
      </c>
      <c r="L38" s="49" t="s">
        <v>135</v>
      </c>
      <c r="M38" s="48" t="s">
        <v>112</v>
      </c>
      <c r="N38" s="31">
        <v>0.2</v>
      </c>
      <c r="O38" s="31">
        <f>+(4458686/4300000)</f>
        <v>1.0369037209302325</v>
      </c>
      <c r="P38" s="44"/>
      <c r="Q38" s="44"/>
      <c r="R38" s="50"/>
      <c r="S38" s="30">
        <v>0.56999999999999995</v>
      </c>
      <c r="T38" s="30">
        <v>0.8</v>
      </c>
      <c r="U38" s="7" t="s">
        <v>154</v>
      </c>
      <c r="V38" s="13"/>
      <c r="W38" s="1"/>
    </row>
    <row r="39" spans="3:23" ht="72" x14ac:dyDescent="0.25">
      <c r="C39" s="120"/>
      <c r="D39" s="97"/>
      <c r="E39" s="98"/>
      <c r="F39" s="98"/>
      <c r="G39" s="99"/>
      <c r="H39" s="48" t="s">
        <v>38</v>
      </c>
      <c r="I39" s="48" t="s">
        <v>12</v>
      </c>
      <c r="J39" s="48" t="s">
        <v>46</v>
      </c>
      <c r="K39" s="48" t="s">
        <v>19</v>
      </c>
      <c r="L39" s="49" t="s">
        <v>135</v>
      </c>
      <c r="M39" s="48" t="s">
        <v>63</v>
      </c>
      <c r="N39" s="31">
        <v>0.1</v>
      </c>
      <c r="O39" s="31">
        <f>(5/6)</f>
        <v>0.83333333333333337</v>
      </c>
      <c r="P39" s="19"/>
      <c r="Q39" s="20"/>
      <c r="R39" s="23"/>
      <c r="S39" s="30">
        <v>0.83</v>
      </c>
      <c r="T39" s="30" t="s">
        <v>93</v>
      </c>
      <c r="U39" s="7" t="s">
        <v>154</v>
      </c>
      <c r="V39" s="13"/>
      <c r="W39" s="1"/>
    </row>
    <row r="40" spans="3:23" ht="72" x14ac:dyDescent="0.25">
      <c r="C40" s="120"/>
      <c r="D40" s="97"/>
      <c r="E40" s="98"/>
      <c r="F40" s="98"/>
      <c r="G40" s="99"/>
      <c r="H40" s="48" t="s">
        <v>145</v>
      </c>
      <c r="I40" s="48" t="s">
        <v>12</v>
      </c>
      <c r="J40" s="48" t="s">
        <v>46</v>
      </c>
      <c r="K40" s="48" t="s">
        <v>19</v>
      </c>
      <c r="L40" s="49" t="s">
        <v>135</v>
      </c>
      <c r="M40" s="48" t="s">
        <v>64</v>
      </c>
      <c r="N40" s="31">
        <v>0.2</v>
      </c>
      <c r="O40" s="31">
        <f>(20/20)</f>
        <v>1</v>
      </c>
      <c r="P40" s="17"/>
      <c r="Q40" s="18"/>
      <c r="R40" s="23"/>
      <c r="S40" s="30">
        <v>0.7</v>
      </c>
      <c r="T40" s="30">
        <v>1</v>
      </c>
      <c r="U40" s="7" t="s">
        <v>154</v>
      </c>
      <c r="V40" s="13"/>
      <c r="W40" s="1"/>
    </row>
    <row r="41" spans="3:23" ht="72" x14ac:dyDescent="0.25">
      <c r="C41" s="120"/>
      <c r="D41" s="97"/>
      <c r="E41" s="98"/>
      <c r="F41" s="98"/>
      <c r="G41" s="99"/>
      <c r="H41" s="48" t="s">
        <v>39</v>
      </c>
      <c r="I41" s="48" t="s">
        <v>12</v>
      </c>
      <c r="J41" s="48" t="s">
        <v>47</v>
      </c>
      <c r="K41" s="48" t="s">
        <v>19</v>
      </c>
      <c r="L41" s="49" t="s">
        <v>135</v>
      </c>
      <c r="M41" s="48" t="s">
        <v>129</v>
      </c>
      <c r="N41" s="31">
        <v>0.1</v>
      </c>
      <c r="O41" s="44">
        <f>11732/11732</f>
        <v>1</v>
      </c>
      <c r="P41" s="17"/>
      <c r="Q41" s="21"/>
      <c r="R41" s="23"/>
      <c r="S41" s="45">
        <v>1</v>
      </c>
      <c r="T41" s="30">
        <v>1</v>
      </c>
      <c r="U41" s="7" t="s">
        <v>154</v>
      </c>
      <c r="V41" s="13"/>
      <c r="W41" s="1"/>
    </row>
    <row r="42" spans="3:23" ht="72" x14ac:dyDescent="0.25">
      <c r="C42" s="120"/>
      <c r="D42" s="97"/>
      <c r="E42" s="98"/>
      <c r="F42" s="98"/>
      <c r="G42" s="99"/>
      <c r="H42" s="48" t="s">
        <v>40</v>
      </c>
      <c r="I42" s="48" t="s">
        <v>12</v>
      </c>
      <c r="J42" s="48" t="s">
        <v>47</v>
      </c>
      <c r="K42" s="48" t="s">
        <v>19</v>
      </c>
      <c r="L42" s="49" t="s">
        <v>135</v>
      </c>
      <c r="M42" s="48" t="s">
        <v>107</v>
      </c>
      <c r="N42" s="31">
        <v>0.1</v>
      </c>
      <c r="O42" s="69">
        <v>0.99729999999999996</v>
      </c>
      <c r="P42" s="101"/>
      <c r="Q42" s="102"/>
      <c r="R42" s="103"/>
      <c r="S42" s="45">
        <v>1</v>
      </c>
      <c r="T42" s="30" t="s">
        <v>92</v>
      </c>
      <c r="U42" s="7" t="s">
        <v>154</v>
      </c>
      <c r="V42" s="13"/>
      <c r="W42" s="1"/>
    </row>
    <row r="43" spans="3:23" ht="72" x14ac:dyDescent="0.25">
      <c r="C43" s="120"/>
      <c r="D43" s="97"/>
      <c r="E43" s="98"/>
      <c r="F43" s="98"/>
      <c r="G43" s="99"/>
      <c r="H43" s="48" t="s">
        <v>41</v>
      </c>
      <c r="I43" s="48" t="s">
        <v>12</v>
      </c>
      <c r="J43" s="48" t="s">
        <v>46</v>
      </c>
      <c r="K43" s="48" t="s">
        <v>19</v>
      </c>
      <c r="L43" s="49" t="s">
        <v>135</v>
      </c>
      <c r="M43" s="48" t="s">
        <v>138</v>
      </c>
      <c r="N43" s="31">
        <v>0.1</v>
      </c>
      <c r="O43" s="31">
        <f>(10/10)</f>
        <v>1</v>
      </c>
      <c r="P43" s="104"/>
      <c r="Q43" s="105"/>
      <c r="R43" s="106"/>
      <c r="S43" s="30">
        <v>0.4</v>
      </c>
      <c r="T43" s="30">
        <v>0.8</v>
      </c>
      <c r="U43" s="7" t="s">
        <v>154</v>
      </c>
      <c r="V43" s="13"/>
      <c r="W43" s="1"/>
    </row>
    <row r="44" spans="3:23" ht="72" x14ac:dyDescent="0.25">
      <c r="C44" s="121"/>
      <c r="D44" s="127"/>
      <c r="E44" s="128"/>
      <c r="F44" s="128"/>
      <c r="G44" s="129"/>
      <c r="H44" s="48" t="s">
        <v>146</v>
      </c>
      <c r="I44" s="48" t="s">
        <v>12</v>
      </c>
      <c r="J44" s="48" t="s">
        <v>49</v>
      </c>
      <c r="K44" s="48" t="s">
        <v>19</v>
      </c>
      <c r="L44" s="49" t="s">
        <v>135</v>
      </c>
      <c r="M44" s="48" t="s">
        <v>120</v>
      </c>
      <c r="N44" s="31">
        <v>0.1</v>
      </c>
      <c r="O44" s="31">
        <f>(1/1)</f>
        <v>1</v>
      </c>
      <c r="P44" s="107"/>
      <c r="Q44" s="108"/>
      <c r="R44" s="109"/>
      <c r="S44" s="31">
        <v>1</v>
      </c>
      <c r="T44" s="30">
        <v>1</v>
      </c>
      <c r="U44" s="7" t="s">
        <v>154</v>
      </c>
      <c r="V44" s="13"/>
      <c r="W44" s="1"/>
    </row>
    <row r="45" spans="3:23" ht="152.25" customHeight="1" x14ac:dyDescent="0.25">
      <c r="C45" s="119" t="s">
        <v>77</v>
      </c>
      <c r="D45" s="94" t="s">
        <v>3</v>
      </c>
      <c r="E45" s="95"/>
      <c r="F45" s="95"/>
      <c r="G45" s="96"/>
      <c r="H45" s="48" t="s">
        <v>147</v>
      </c>
      <c r="I45" s="48" t="s">
        <v>20</v>
      </c>
      <c r="J45" s="48" t="s">
        <v>85</v>
      </c>
      <c r="K45" s="48" t="s">
        <v>51</v>
      </c>
      <c r="L45" s="49" t="s">
        <v>135</v>
      </c>
      <c r="M45" s="48" t="s">
        <v>121</v>
      </c>
      <c r="N45" s="31">
        <v>0.35</v>
      </c>
      <c r="O45" s="74">
        <f>((27.2%+30.7%+51.7%+75.32%)/4)</f>
        <v>0.46230000000000004</v>
      </c>
      <c r="P45" s="116"/>
      <c r="Q45" s="116"/>
      <c r="R45" s="116"/>
      <c r="S45" s="75">
        <v>0.36530000000000001</v>
      </c>
      <c r="T45" s="30">
        <v>1</v>
      </c>
      <c r="U45" s="7" t="s">
        <v>155</v>
      </c>
      <c r="V45" s="13"/>
      <c r="W45" s="1"/>
    </row>
    <row r="46" spans="3:23" ht="148.5" customHeight="1" x14ac:dyDescent="0.25">
      <c r="C46" s="120"/>
      <c r="D46" s="97"/>
      <c r="E46" s="98"/>
      <c r="F46" s="98"/>
      <c r="G46" s="99"/>
      <c r="H46" s="48" t="s">
        <v>42</v>
      </c>
      <c r="I46" s="48" t="s">
        <v>20</v>
      </c>
      <c r="J46" s="48" t="s">
        <v>85</v>
      </c>
      <c r="K46" s="48" t="s">
        <v>51</v>
      </c>
      <c r="L46" s="49" t="s">
        <v>135</v>
      </c>
      <c r="M46" s="48" t="s">
        <v>122</v>
      </c>
      <c r="N46" s="31">
        <v>0.25</v>
      </c>
      <c r="O46" s="54">
        <f>(9/9)</f>
        <v>1</v>
      </c>
      <c r="P46" s="117"/>
      <c r="Q46" s="118"/>
      <c r="R46" s="22"/>
      <c r="S46" s="30">
        <v>1</v>
      </c>
      <c r="T46" s="30">
        <v>1</v>
      </c>
      <c r="U46" s="7" t="s">
        <v>154</v>
      </c>
      <c r="V46" s="13"/>
      <c r="W46" s="1"/>
    </row>
    <row r="47" spans="3:23" ht="144" customHeight="1" x14ac:dyDescent="0.25">
      <c r="C47" s="120"/>
      <c r="D47" s="97"/>
      <c r="E47" s="98"/>
      <c r="F47" s="98"/>
      <c r="G47" s="99"/>
      <c r="H47" s="48" t="s">
        <v>43</v>
      </c>
      <c r="I47" s="48" t="s">
        <v>20</v>
      </c>
      <c r="J47" s="48" t="s">
        <v>85</v>
      </c>
      <c r="K47" s="48" t="s">
        <v>94</v>
      </c>
      <c r="L47" s="49" t="s">
        <v>135</v>
      </c>
      <c r="M47" s="48" t="s">
        <v>123</v>
      </c>
      <c r="N47" s="31">
        <v>0.2</v>
      </c>
      <c r="O47" s="31">
        <v>1</v>
      </c>
      <c r="P47" s="55">
        <v>1</v>
      </c>
      <c r="Q47" s="59">
        <v>1</v>
      </c>
      <c r="R47" s="23"/>
      <c r="S47" s="30">
        <v>1</v>
      </c>
      <c r="T47" s="30">
        <v>1</v>
      </c>
      <c r="U47" s="7" t="s">
        <v>154</v>
      </c>
      <c r="V47" s="13"/>
      <c r="W47" s="1"/>
    </row>
    <row r="48" spans="3:23" ht="144" customHeight="1" x14ac:dyDescent="0.25">
      <c r="C48" s="120"/>
      <c r="D48" s="97"/>
      <c r="E48" s="98"/>
      <c r="F48" s="98"/>
      <c r="G48" s="99"/>
      <c r="H48" s="48" t="s">
        <v>148</v>
      </c>
      <c r="I48" s="48" t="s">
        <v>20</v>
      </c>
      <c r="J48" s="48" t="s">
        <v>67</v>
      </c>
      <c r="K48" s="48" t="s">
        <v>51</v>
      </c>
      <c r="L48" s="49" t="s">
        <v>135</v>
      </c>
      <c r="M48" s="48" t="s">
        <v>151</v>
      </c>
      <c r="N48" s="31">
        <v>0.2</v>
      </c>
      <c r="O48" s="31">
        <f>(42/42)</f>
        <v>1</v>
      </c>
      <c r="P48" s="33"/>
      <c r="Q48" s="41"/>
      <c r="R48" s="23"/>
      <c r="S48" s="30">
        <v>1</v>
      </c>
      <c r="T48" s="30">
        <v>1</v>
      </c>
      <c r="U48" s="7" t="s">
        <v>154</v>
      </c>
      <c r="V48" s="13"/>
      <c r="W48" s="1"/>
    </row>
    <row r="49" spans="3:23" ht="198" customHeight="1" x14ac:dyDescent="0.25">
      <c r="C49" s="120"/>
      <c r="D49" s="100" t="s">
        <v>158</v>
      </c>
      <c r="E49" s="100"/>
      <c r="F49" s="100"/>
      <c r="G49" s="100"/>
      <c r="H49" s="48" t="s">
        <v>133</v>
      </c>
      <c r="I49" s="48" t="s">
        <v>16</v>
      </c>
      <c r="J49" s="48" t="s">
        <v>50</v>
      </c>
      <c r="K49" s="48" t="s">
        <v>19</v>
      </c>
      <c r="L49" s="49" t="s">
        <v>135</v>
      </c>
      <c r="M49" s="48" t="s">
        <v>139</v>
      </c>
      <c r="N49" s="31">
        <v>0.2</v>
      </c>
      <c r="O49" s="44">
        <f>(1/1)</f>
        <v>1</v>
      </c>
      <c r="P49" s="68">
        <f>(N49*O49)+(N50*O50)+(N51*O51)+(N52*O52)+(N53*O53)</f>
        <v>1</v>
      </c>
      <c r="Q49" s="46"/>
      <c r="R49" s="53"/>
      <c r="S49" s="31">
        <v>1</v>
      </c>
      <c r="T49" s="42">
        <v>1</v>
      </c>
      <c r="U49" s="7" t="s">
        <v>154</v>
      </c>
      <c r="V49" s="13"/>
      <c r="W49" s="1"/>
    </row>
    <row r="50" spans="3:23" ht="144" x14ac:dyDescent="0.25">
      <c r="C50" s="120"/>
      <c r="D50" s="100"/>
      <c r="E50" s="100"/>
      <c r="F50" s="100"/>
      <c r="G50" s="100"/>
      <c r="H50" s="48" t="s">
        <v>44</v>
      </c>
      <c r="I50" s="48" t="s">
        <v>16</v>
      </c>
      <c r="J50" s="48" t="s">
        <v>46</v>
      </c>
      <c r="K50" s="48" t="s">
        <v>19</v>
      </c>
      <c r="L50" s="49" t="s">
        <v>135</v>
      </c>
      <c r="M50" s="48" t="s">
        <v>124</v>
      </c>
      <c r="N50" s="31">
        <v>0.2</v>
      </c>
      <c r="O50" s="31">
        <f>(16/16)</f>
        <v>1</v>
      </c>
      <c r="P50" s="55">
        <f>(N49*O49)+(N50*O50)+(N51*O51)+(N52*O52)+(N53*O53)</f>
        <v>1</v>
      </c>
      <c r="Q50" s="60"/>
      <c r="R50" s="61"/>
      <c r="S50" s="30">
        <v>0.75</v>
      </c>
      <c r="T50" s="30">
        <v>1</v>
      </c>
      <c r="U50" s="7" t="s">
        <v>154</v>
      </c>
      <c r="V50" s="13"/>
      <c r="W50" s="1"/>
    </row>
    <row r="51" spans="3:23" ht="144" x14ac:dyDescent="0.25">
      <c r="C51" s="120"/>
      <c r="D51" s="100"/>
      <c r="E51" s="100"/>
      <c r="F51" s="100"/>
      <c r="G51" s="100"/>
      <c r="H51" s="48" t="s">
        <v>149</v>
      </c>
      <c r="I51" s="48" t="s">
        <v>16</v>
      </c>
      <c r="J51" s="48" t="s">
        <v>46</v>
      </c>
      <c r="K51" s="48" t="s">
        <v>19</v>
      </c>
      <c r="L51" s="49" t="s">
        <v>135</v>
      </c>
      <c r="M51" s="48" t="s">
        <v>65</v>
      </c>
      <c r="N51" s="31">
        <v>0.15</v>
      </c>
      <c r="O51" s="31">
        <f>(1/1)</f>
        <v>1</v>
      </c>
      <c r="P51" s="62"/>
      <c r="Q51" s="63"/>
      <c r="R51" s="64"/>
      <c r="S51" s="30">
        <v>1</v>
      </c>
      <c r="T51" s="30">
        <v>1</v>
      </c>
      <c r="U51" s="7" t="s">
        <v>154</v>
      </c>
      <c r="V51" s="13"/>
      <c r="W51" s="1"/>
    </row>
    <row r="52" spans="3:23" ht="162" x14ac:dyDescent="0.25">
      <c r="C52" s="120"/>
      <c r="D52" s="100"/>
      <c r="E52" s="100"/>
      <c r="F52" s="100"/>
      <c r="G52" s="100"/>
      <c r="H52" s="48" t="s">
        <v>150</v>
      </c>
      <c r="I52" s="48" t="s">
        <v>16</v>
      </c>
      <c r="J52" s="48" t="s">
        <v>48</v>
      </c>
      <c r="K52" s="48" t="s">
        <v>19</v>
      </c>
      <c r="L52" s="49" t="s">
        <v>135</v>
      </c>
      <c r="M52" s="48" t="s">
        <v>111</v>
      </c>
      <c r="N52" s="31">
        <v>0.3</v>
      </c>
      <c r="O52" s="70">
        <f>197/197</f>
        <v>1</v>
      </c>
      <c r="P52" s="71"/>
      <c r="Q52" s="72"/>
      <c r="R52" s="73"/>
      <c r="S52" s="70">
        <v>1</v>
      </c>
      <c r="T52" s="43">
        <v>1</v>
      </c>
      <c r="U52" s="7" t="s">
        <v>154</v>
      </c>
      <c r="V52" s="13"/>
      <c r="W52" s="1"/>
    </row>
    <row r="53" spans="3:23" ht="144" x14ac:dyDescent="0.25">
      <c r="C53" s="121"/>
      <c r="D53" s="100"/>
      <c r="E53" s="100"/>
      <c r="F53" s="100"/>
      <c r="G53" s="100"/>
      <c r="H53" s="48" t="s">
        <v>45</v>
      </c>
      <c r="I53" s="48" t="s">
        <v>16</v>
      </c>
      <c r="J53" s="48" t="s">
        <v>46</v>
      </c>
      <c r="K53" s="48" t="s">
        <v>19</v>
      </c>
      <c r="L53" s="49" t="s">
        <v>135</v>
      </c>
      <c r="M53" s="48" t="s">
        <v>66</v>
      </c>
      <c r="N53" s="31">
        <v>0.15</v>
      </c>
      <c r="O53" s="31">
        <f>(3/3)</f>
        <v>1</v>
      </c>
      <c r="P53" s="65"/>
      <c r="Q53" s="66"/>
      <c r="R53" s="67"/>
      <c r="S53" s="30">
        <v>1</v>
      </c>
      <c r="T53" s="30">
        <v>1</v>
      </c>
      <c r="U53" s="7" t="s">
        <v>154</v>
      </c>
      <c r="V53" s="13"/>
      <c r="W53" s="1"/>
    </row>
    <row r="54" spans="3:23" ht="18.75" thickBot="1" x14ac:dyDescent="0.3">
      <c r="C54" s="14"/>
      <c r="D54" s="15"/>
      <c r="E54" s="15"/>
      <c r="F54" s="15"/>
      <c r="G54" s="15"/>
      <c r="H54" s="15"/>
      <c r="I54" s="15"/>
      <c r="J54" s="15"/>
      <c r="K54" s="15"/>
      <c r="L54" s="15"/>
      <c r="M54" s="15"/>
      <c r="N54" s="15"/>
      <c r="O54" s="15"/>
      <c r="P54" s="15"/>
      <c r="Q54" s="15"/>
      <c r="R54" s="28"/>
      <c r="S54" s="15"/>
      <c r="T54" s="15"/>
      <c r="U54" s="15"/>
      <c r="V54" s="16"/>
      <c r="W54" s="1"/>
    </row>
    <row r="59" spans="3:23" x14ac:dyDescent="0.25">
      <c r="N59" s="5"/>
    </row>
  </sheetData>
  <autoFilter ref="D8:U53">
    <filterColumn colId="0" showButton="0"/>
    <filterColumn colId="1" showButton="0"/>
    <filterColumn colId="2" showButton="0"/>
    <filterColumn colId="4" showButton="0"/>
    <filterColumn colId="5" showButton="0"/>
    <filterColumn colId="6" showButton="0"/>
    <filterColumn colId="7" showButton="0"/>
    <filterColumn colId="12" showButton="0"/>
    <filterColumn colId="13" showButton="0"/>
  </autoFilter>
  <mergeCells count="45">
    <mergeCell ref="P2:V2"/>
    <mergeCell ref="P3:V3"/>
    <mergeCell ref="T4:V5"/>
    <mergeCell ref="P4:S5"/>
    <mergeCell ref="P8:R9"/>
    <mergeCell ref="V8:V9"/>
    <mergeCell ref="U8:U9"/>
    <mergeCell ref="S8:S9"/>
    <mergeCell ref="T8:T9"/>
    <mergeCell ref="D12:G25"/>
    <mergeCell ref="C12:C25"/>
    <mergeCell ref="C2:G5"/>
    <mergeCell ref="H2:O3"/>
    <mergeCell ref="H8:L8"/>
    <mergeCell ref="N8:N9"/>
    <mergeCell ref="O8:O9"/>
    <mergeCell ref="H4:O5"/>
    <mergeCell ref="C8:C9"/>
    <mergeCell ref="D8:G9"/>
    <mergeCell ref="M8:M9"/>
    <mergeCell ref="P10:R10"/>
    <mergeCell ref="C45:C53"/>
    <mergeCell ref="P26:R26"/>
    <mergeCell ref="P11:R11"/>
    <mergeCell ref="P12:R12"/>
    <mergeCell ref="C37:C44"/>
    <mergeCell ref="C33:C36"/>
    <mergeCell ref="C10:C11"/>
    <mergeCell ref="D10:G11"/>
    <mergeCell ref="C26:C32"/>
    <mergeCell ref="D37:G44"/>
    <mergeCell ref="P33:R33"/>
    <mergeCell ref="D33:G36"/>
    <mergeCell ref="P27:Q27"/>
    <mergeCell ref="D26:G32"/>
    <mergeCell ref="P15:R25"/>
    <mergeCell ref="P30:R32"/>
    <mergeCell ref="D45:G48"/>
    <mergeCell ref="D49:G53"/>
    <mergeCell ref="P42:R44"/>
    <mergeCell ref="P34:Q34"/>
    <mergeCell ref="P36:R36"/>
    <mergeCell ref="P37:R37"/>
    <mergeCell ref="P45:R45"/>
    <mergeCell ref="P46:Q46"/>
  </mergeCells>
  <pageMargins left="0.70866141732283472" right="0.70866141732283472" top="0.74803149606299213" bottom="0.74803149606299213" header="0.31496062992125984" footer="0.31496062992125984"/>
  <pageSetup scale="2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DESPLEGABLE'!$B$3:$B$5</xm:f>
          </x14:formula1>
          <xm:sqref>U10:U53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showGridLines="0" zoomScale="64" zoomScaleNormal="64" workbookViewId="0">
      <selection activeCell="B3" sqref="B3"/>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vt:lpstr>
      <vt:lpstr>INSTRUCTIVO</vt:lpstr>
      <vt:lpstr>MATRIZ DE SEGUIMIENTO OBJETIVOS</vt:lpstr>
      <vt:lpstr>REVISIÓN POR LA DIRECCIÓN</vt:lpstr>
      <vt:lpstr>'MATRIZ DE SEGUIMIENTO OBJETIVOS'!Área_de_impresión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Alessandra Blanco Bernal</dc:creator>
  <cp:lastModifiedBy>Diana Alessandra Blanco Bernal</cp:lastModifiedBy>
  <cp:lastPrinted>2020-05-07T16:41:03Z</cp:lastPrinted>
  <dcterms:created xsi:type="dcterms:W3CDTF">2018-08-17T16:11:20Z</dcterms:created>
  <dcterms:modified xsi:type="dcterms:W3CDTF">2021-02-22T14:31:03Z</dcterms:modified>
</cp:coreProperties>
</file>