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4"/>
  </bookViews>
  <sheets>
    <sheet name="JURÍDICA" sheetId="1" r:id="rId1"/>
    <sheet name="FINANCIERA" sheetId="2" r:id="rId2"/>
    <sheet name="TECNICA " sheetId="3" r:id="rId3"/>
    <sheet name="EXPERIENCIA" sheetId="4" r:id="rId4"/>
    <sheet name="ECONOMICA" sheetId="5" r:id="rId5"/>
    <sheet name="RESUMEN" sheetId="6" r:id="rId6"/>
  </sheets>
  <externalReferences>
    <externalReference r:id="rId9"/>
  </externalReferences>
  <definedNames>
    <definedName name="_Ref424673102" localSheetId="2">'TECNICA '!#REF!</definedName>
    <definedName name="ReportLinkMenu" localSheetId="1">'FINANCIERA'!$C$67</definedName>
    <definedName name="SectionElements" localSheetId="1">'FINANCIERA'!$A$66</definedName>
  </definedNames>
  <calcPr fullCalcOnLoad="1"/>
</workbook>
</file>

<file path=xl/sharedStrings.xml><?xml version="1.0" encoding="utf-8"?>
<sst xmlns="http://schemas.openxmlformats.org/spreadsheetml/2006/main" count="1102" uniqueCount="383">
  <si>
    <t>VERIFICACION JURÍDICA</t>
  </si>
  <si>
    <t>EVALUACION JURIDICA</t>
  </si>
  <si>
    <t xml:space="preserve">OBSERVACIONES: </t>
  </si>
  <si>
    <t xml:space="preserve">TOTAL </t>
  </si>
  <si>
    <t>CUMPLE</t>
  </si>
  <si>
    <t xml:space="preserve">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</si>
  <si>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</si>
  <si>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</si>
  <si>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TÉCNICA</t>
  </si>
  <si>
    <t>VERIFICACION FINANCIERA</t>
  </si>
  <si>
    <t>OFERENTE</t>
  </si>
  <si>
    <t xml:space="preserve">El oferente deberá presentar con la OFERTA, fotocopia del Registro Único Tributario.
</t>
  </si>
  <si>
    <t>VERIFICACIÓN ECONÓMICA</t>
  </si>
  <si>
    <t xml:space="preserve">DESCRIPCIÓN </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</si>
  <si>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</si>
  <si>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Vo.Bo. SANDRA MILENA CUBILLOS GONZALEZ</t>
  </si>
  <si>
    <t>SANDRA MILENA CUBILLOS GONZALEZ</t>
  </si>
  <si>
    <t>se verifica en pagina</t>
  </si>
  <si>
    <t xml:space="preserve">           Subgerente Finaciera</t>
  </si>
  <si>
    <t>EVALUACION TOTAL</t>
  </si>
  <si>
    <t xml:space="preserve">RESULTADO  CONSOLIDADO DE LA EVALUACION </t>
  </si>
  <si>
    <t>LADOINSA  LABORES DOTACIONES INDUSTRIALES SAS</t>
  </si>
  <si>
    <t>TOTAL</t>
  </si>
  <si>
    <t>EVALUACION DOCUMENTOS</t>
  </si>
  <si>
    <t>DOCUMENTO</t>
  </si>
  <si>
    <t>CUMPLE CON DOCUMENTOS</t>
  </si>
  <si>
    <t>INDICADORES FINANCIEROS</t>
  </si>
  <si>
    <t>SOLICITADOS</t>
  </si>
  <si>
    <t>LIQUIDEZ</t>
  </si>
  <si>
    <t>CAPITAL DE TRABAJO</t>
  </si>
  <si>
    <t>ENDEUDAMIENTO</t>
  </si>
  <si>
    <t>&lt;=50%</t>
  </si>
  <si>
    <t>En Col $</t>
  </si>
  <si>
    <t>Activo corriente</t>
  </si>
  <si>
    <t>SI</t>
  </si>
  <si>
    <t>Pasivo corriente</t>
  </si>
  <si>
    <t>(-) Pasivo corriente</t>
  </si>
  <si>
    <t xml:space="preserve">  CUMPLE</t>
  </si>
  <si>
    <t>LADOINSA  LABORES  DOTACIONES  INDUSTRIALES  SAS</t>
  </si>
  <si>
    <t xml:space="preserve">SERVICIO </t>
  </si>
  <si>
    <t>JORNADA LABORAL</t>
  </si>
  <si>
    <t>PERFIL</t>
  </si>
  <si>
    <t>CANTIDAD</t>
  </si>
  <si>
    <t>NOTA 4: teniendo en cuenta la clasificación de actividades económicas para el sistema
general de riesgos profesionales de la Empresa de Licores de Cundinamarca, el personal
suministrado a la ELC, debe cumplir con la tabla de calificación de riesgos teniéndose como
máximo nivel de afiliación a la ARL el nivel 3, excepto en los que se indica nivel 5.</t>
  </si>
  <si>
    <t>ITEM</t>
  </si>
  <si>
    <t>HERRAMIENTA</t>
  </si>
  <si>
    <t>CANT</t>
  </si>
  <si>
    <t>HOMBRE SOLO PINZA</t>
  </si>
  <si>
    <t>LLAVE PARA TUBO 14</t>
  </si>
  <si>
    <t>MARTILLO</t>
  </si>
  <si>
    <t>MACETA  </t>
  </si>
  <si>
    <t xml:space="preserve">PALUSTRE </t>
  </si>
  <si>
    <t xml:space="preserve">JUEGO LLAVES FIJAS   </t>
  </si>
  <si>
    <t>LLAVE EXPANSIVA 12</t>
  </si>
  <si>
    <t>TIJERAS PARA JARDIN  </t>
  </si>
  <si>
    <t>MACHETES  </t>
  </si>
  <si>
    <t>JUEGO DESTORNILLADORES ESTRELLA  </t>
  </si>
  <si>
    <t>RASTRILLOS METALICOS  </t>
  </si>
  <si>
    <t>FLEXÓMETROS DE 5 METROS  </t>
  </si>
  <si>
    <t>ARNÉS PARA GUADAÑA  </t>
  </si>
  <si>
    <t>PUNTEROS GRANDES CUATRO  </t>
  </si>
  <si>
    <t>PETOS DE CARNAZA  </t>
  </si>
  <si>
    <t>LÍNEA DE VIDA PORTÁTIL COMPLETA  </t>
  </si>
  <si>
    <t>GUANTES DE NITRILO  </t>
  </si>
  <si>
    <t xml:space="preserve">GAFAS OSCURAS   </t>
  </si>
  <si>
    <t>TAPA OÍDOS DE COPA    </t>
  </si>
  <si>
    <t xml:space="preserve">MOSQUETONES DE ACERO   </t>
  </si>
  <si>
    <t xml:space="preserve">ARRESTADORES DE ACERO Y ALUMINIO   </t>
  </si>
  <si>
    <t>RODILLERAS  </t>
  </si>
  <si>
    <t>MULTIMETRO</t>
  </si>
  <si>
    <t>ELEMENTOS DE ASEO</t>
  </si>
  <si>
    <t>PRESENTACION DEL PRODUCTO</t>
  </si>
  <si>
    <t>CANTIDAD MENSUAL ESTIMADA</t>
  </si>
  <si>
    <t>AMBIENTADOR (FRAGANCIA DE CANELA)</t>
  </si>
  <si>
    <t>GALONES 3750 CC</t>
  </si>
  <si>
    <t xml:space="preserve">AROMATICAS </t>
  </si>
  <si>
    <t>CAJA X  20 SOBRES</t>
  </si>
  <si>
    <t>ATOMIZADORES</t>
  </si>
  <si>
    <t> UNIDAD</t>
  </si>
  <si>
    <t xml:space="preserve">BAYETILLA BLANCA </t>
  </si>
  <si>
    <t xml:space="preserve">METROS </t>
  </si>
  <si>
    <t xml:space="preserve">BOLSA AZUL, MEDIANA Y GRUESA </t>
  </si>
  <si>
    <t xml:space="preserve">UNIDADES </t>
  </si>
  <si>
    <t xml:space="preserve">BOLSA GRIS MEDIANA Y GRUESA </t>
  </si>
  <si>
    <t>BOLSA NEGRA GRANDE</t>
  </si>
  <si>
    <t xml:space="preserve">BOLSA ROJA PEQUEÑA PARA BAÑOS </t>
  </si>
  <si>
    <t xml:space="preserve">BOLSA VERDE GRANDE Y GRUESA </t>
  </si>
  <si>
    <t>ESCOBAS BLANDAS</t>
  </si>
  <si>
    <t xml:space="preserve">ESCOBAS DURAS </t>
  </si>
  <si>
    <t xml:space="preserve">GUANTES DE CAUCHOS NEGROS </t>
  </si>
  <si>
    <t>TALLA 9</t>
  </si>
  <si>
    <t>TALLA 8</t>
  </si>
  <si>
    <t xml:space="preserve">GUANTES DE CAUCHOS ROJOS </t>
  </si>
  <si>
    <t xml:space="preserve">JABON DE MANOS </t>
  </si>
  <si>
    <t>GALONES 3,750 CC</t>
  </si>
  <si>
    <t xml:space="preserve">JABON DE POLVO </t>
  </si>
  <si>
    <t>500 GRAMOS</t>
  </si>
  <si>
    <t xml:space="preserve">JABON LAVA LOZA </t>
  </si>
  <si>
    <t>TARROS DE 500 G</t>
  </si>
  <si>
    <t xml:space="preserve">MEZCLADORES </t>
  </si>
  <si>
    <t>X 1000 UNIDADES</t>
  </si>
  <si>
    <t xml:space="preserve">PAD NEGRO </t>
  </si>
  <si>
    <t xml:space="preserve">PAÑO ABSORVENTE </t>
  </si>
  <si>
    <t xml:space="preserve">PAPEL HIGIENICO GRANDE 250 MTS </t>
  </si>
  <si>
    <t>ROLLOS</t>
  </si>
  <si>
    <t xml:space="preserve">PAPEL HIGIENICO PEQ.  32 MTS </t>
  </si>
  <si>
    <t>PIF PAF</t>
  </si>
  <si>
    <t xml:space="preserve">PISO LIMPIO GRANDE </t>
  </si>
  <si>
    <t>REMOGRAS</t>
  </si>
  <si>
    <t>REPUESTO JABON ANTISEPTICO, PURELLA. NXT</t>
  </si>
  <si>
    <t>BOLSA DE 1000. CC</t>
  </si>
  <si>
    <t xml:space="preserve">REPUESTO ANTIBACTERIAL, MIORELLA. </t>
  </si>
  <si>
    <t>REPUESTO MECHAS PARA TRAPERO</t>
  </si>
  <si>
    <t xml:space="preserve">SABRA ROJA - ESPONJA </t>
  </si>
  <si>
    <t xml:space="preserve">SABRA VERDE - ESPONJA </t>
  </si>
  <si>
    <t>UNIDAD </t>
  </si>
  <si>
    <t xml:space="preserve">SANICHLOR 10 </t>
  </si>
  <si>
    <t>GARRAFA</t>
  </si>
  <si>
    <t>SELLANTE PARA PISOS</t>
  </si>
  <si>
    <t xml:space="preserve">TOALLA DE PAPEL PARA MANOS BLANCA MARCA SUPER SUPLEX O UNA GRUESA DE HOJA DOBLE </t>
  </si>
  <si>
    <t>PAQUETES X 150 U</t>
  </si>
  <si>
    <t xml:space="preserve">TRAPEROS DE MADERA ROSCA </t>
  </si>
  <si>
    <t>VASOS BLANCOS 7 ONZAS</t>
  </si>
  <si>
    <t>PAQUETE (25 UNIDADES)</t>
  </si>
  <si>
    <t xml:space="preserve">VINAGRE EN GALON </t>
  </si>
  <si>
    <t>GALONES 3750, CC</t>
  </si>
  <si>
    <t>LIMPIAVIDRIOS</t>
  </si>
  <si>
    <t>GUANTES DE CAUCHOS AMARILLOS</t>
  </si>
  <si>
    <t>ARAGAN PARA PISO BANDA CAUCHO DE 70 CM</t>
  </si>
  <si>
    <t xml:space="preserve">CERA EMULSIONADA ROJA </t>
  </si>
  <si>
    <t>JARRA PLASTICA DE 2 LTS</t>
  </si>
  <si>
    <t>GUANTE TIPO ING.</t>
  </si>
  <si>
    <t>PAR</t>
  </si>
  <si>
    <t>FILTRO PARA GRECA LIBRA</t>
  </si>
  <si>
    <t>DEGRATEC</t>
  </si>
  <si>
    <t>JABON MULTIUSOS</t>
  </si>
  <si>
    <t>LIMPION TELA TOALLA</t>
  </si>
  <si>
    <t xml:space="preserve">BOLSA ROJA GRANDE </t>
  </si>
  <si>
    <t>MATAMALEZA</t>
  </si>
  <si>
    <t>GALON</t>
  </si>
  <si>
    <t>CERA NEGRA</t>
  </si>
  <si>
    <t>RECOGEDORES  CON PUNTA EN CAUCHO</t>
  </si>
  <si>
    <t xml:space="preserve">AZUCAR X 200 SOBRES X 5 GRAMOS </t>
  </si>
  <si>
    <t>PAQUETES POR 10 UN</t>
  </si>
  <si>
    <t xml:space="preserve">CAFÉ OMA INSTITUCIONAL </t>
  </si>
  <si>
    <t>LIBRA</t>
  </si>
  <si>
    <t>3.4.1.4 EQUIPOS Y ELEMENTOS</t>
  </si>
  <si>
    <t>El OFERENTE para la prestación de los servicios deberá poner a disposición de la Empresa, como mínimo, los siguientes equipos y elementos a cargo de su personal:</t>
  </si>
  <si>
    <t>DESCRIPCIÓN</t>
  </si>
  <si>
    <t xml:space="preserve"> ASPIRADORAS INDUSTRIALES</t>
  </si>
  <si>
    <t xml:space="preserve"> ASPIRADORAS SILENCIOSAS</t>
  </si>
  <si>
    <t xml:space="preserve">BRILLADORA </t>
  </si>
  <si>
    <t>CARRO DE CAFETERÍA DE 3 NIVELES</t>
  </si>
  <si>
    <t>EXTENSIÓN ELÉCTRICA MAQUINARIA X 50 METROS</t>
  </si>
  <si>
    <t>GUADAÑAS Y ACCESORIOS</t>
  </si>
  <si>
    <t>HORNO MICROONDAS</t>
  </si>
  <si>
    <t>TERMOS DE 1 LITRO CADA UNO.</t>
  </si>
  <si>
    <t>VAJILLA PARA TINTOS, BLANCA Y ESTILO EJECUTIVO, DE VEINTE (12) PUESTOS, PARA REUNIONES DE GERENCIA</t>
  </si>
  <si>
    <t>1 ESCALERA DE 10 PASOS Y 1 DE 5 PASOS</t>
  </si>
  <si>
    <t>3.4.1.5 HORARIO DE TRABAJO:</t>
  </si>
  <si>
    <t>DESCRIPCION</t>
  </si>
  <si>
    <t>COTA: lunes a viernes de 6 A.M. A 3 P.M. y sábados de 10 A.M. A 6 P.M. (Puede ser modificado según las necesidades del servicio)</t>
  </si>
  <si>
    <t>CASONA CHOCONTA: LUNES, MIERCOLES Y VIERNES DE 7 A.M. A 3 P.M</t>
  </si>
  <si>
    <t>SILOS- CHOCONTÁ Y ÚTICA: LUNES A VIERNES DE 7 A.M. A 4 P.M. Y SÁBADOS DE 8 A.M. A 4 P.M.</t>
  </si>
  <si>
    <t xml:space="preserve">NOTA 1. La Empresa de Licores de Cundinamarca podrá solicitarle al contratista cualquier otro insumo y/o elemento de aseo, cafetería y jardinería que considere necesario o conveniente para la prestación de los servicios objeto del Contrato, previo requerimiento escrito del supervisor. El contratista deberá presentar la respectiva cotización en las cantidades y presentaciones que le sean solicitadas, para su aprobación por parte del supervisor. El supervisor antes de impartir cualquier autorización a la cotización presentada por el contratista, consultará los precios del mercado. </t>
  </si>
  <si>
    <t>NOTA 2: Los productos utilizados en la limpieza y desinfección deben ser biodegradables, deben estar entre un rango de 5-9 unidades de pH y deben allegar las hojas de seguridad de cada uno de los productos.</t>
  </si>
  <si>
    <t>NOTA 3. Verificar la tarifa de IVA propia para cada uno de los productos de los ítems 2, por ejemplo, en general 19%, azúcar y café 5%.</t>
  </si>
  <si>
    <t>NOTA 4. Se requiere que la oferta que se presente para los ítems 2, únicamente corresponda a la presentación del producto que se detalla en dicho cuadro.</t>
  </si>
  <si>
    <t>3.4.1.8. DOCUMENTOS TÉCNICOS</t>
  </si>
  <si>
    <t>El Oferente deberá allegar los siguientes documentos:</t>
  </si>
  <si>
    <t>1. Manual de Procedimiento: para la prestación del servicio de Aseo, Cafetería y Jardinería, que incluya rutinas, horarios y demás aspectos propios de este documento</t>
  </si>
  <si>
    <t>2. El Oferente deberá suscribir el Formulario No.7 en el cual se compromete a cumplir con las rutinas de aseo</t>
  </si>
  <si>
    <t>PROGRAMACIÓN HABITUAL DE ACTIVIDADES:</t>
  </si>
  <si>
    <t>CIUDAD</t>
  </si>
  <si>
    <t>LUGAR</t>
  </si>
  <si>
    <t>PERIODICIDAD</t>
  </si>
  <si>
    <t>PLANTA COTA</t>
  </si>
  <si>
    <t>PARQUEADERO</t>
  </si>
  <si>
    <t>Diaria</t>
  </si>
  <si>
    <t>ZONAS VERDES Y AREAS COMUNES</t>
  </si>
  <si>
    <t>Mensual</t>
  </si>
  <si>
    <t>Semanal</t>
  </si>
  <si>
    <t xml:space="preserve">Quincenal </t>
  </si>
  <si>
    <t>Trimestral</t>
  </si>
  <si>
    <t>OFICINAS</t>
  </si>
  <si>
    <t>Semestral</t>
  </si>
  <si>
    <t>SILOS CHOCONTÁ</t>
  </si>
  <si>
    <t>CASONA CHOCONTÁ</t>
  </si>
  <si>
    <t xml:space="preserve">3.4.1.9. PERSONAL MINIMO REQUERIDO </t>
  </si>
  <si>
    <t xml:space="preserve">Junto con la presentación de la oferta el oferente deberá acreditar que cuenta con el siguiente personal, lo cual lo hará con la presentación de las hojas de vida. </t>
  </si>
  <si>
    <t>Las calidades del personal requerido por la Empresa de Licores de Cundinamarca, se describen a continuación:</t>
  </si>
  <si>
    <t>GERENTE DEL PROYECTO</t>
  </si>
  <si>
    <t xml:space="preserve">SUPERVISOR </t>
  </si>
  <si>
    <t>El proponente deberá ofertar una (1) persona el cual debe contar con un curso de alturas, servicios al cliente y manipulación de alimentos, certificado por una entidad que esté debidamente autorizada, y con experiencia como supervisor superior a 3 años.</t>
  </si>
  <si>
    <t>PROFESIONAL EN SEGURIDAD Y SALUD EN EL TRABAJO</t>
  </si>
  <si>
    <t xml:space="preserve">CERTIFICACION 1 </t>
  </si>
  <si>
    <t>CERTIFICACION 2</t>
  </si>
  <si>
    <t>CERTIFICACION 3</t>
  </si>
  <si>
    <t>CERTIFICACION 4</t>
  </si>
  <si>
    <t>CERTIFICACION 5</t>
  </si>
  <si>
    <t>VALOR 
TOTAL</t>
  </si>
  <si>
    <t xml:space="preserve">EVALUACIÓN </t>
  </si>
  <si>
    <t>CONSOLIDADO GENERAL PROPUESTA ECONOMICA EMPRESA DE LICORES DE CUNDINAMARCA</t>
  </si>
  <si>
    <t>CA</t>
  </si>
  <si>
    <t>VALOR 
UNIT</t>
  </si>
  <si>
    <t>AIU</t>
  </si>
  <si>
    <t>Operario de
servicios
generales
jardinero
COTA -
BOGOTA</t>
  </si>
  <si>
    <t>TOTAL MES SERVICIOS</t>
  </si>
  <si>
    <t xml:space="preserve">ALQUILER MAQUINARIA </t>
  </si>
  <si>
    <t>VALOR TOTAL DE LOS MATERIALES SOLICITADOS EN LA COTIZACIÓN</t>
  </si>
  <si>
    <t>INSUMOS JARDINERIA</t>
  </si>
  <si>
    <t xml:space="preserve">TOTAL OFERTA ECONOMICA </t>
  </si>
  <si>
    <t xml:space="preserve">PRODUCTO </t>
  </si>
  <si>
    <t xml:space="preserve">PRESENTACION </t>
  </si>
  <si>
    <t xml:space="preserve">CANT </t>
  </si>
  <si>
    <t>VALOR UN</t>
  </si>
  <si>
    <t>VALOR TOTAL SIN IVA</t>
  </si>
  <si>
    <t>VALOR TOTAL</t>
  </si>
  <si>
    <t>SUBTOTAL</t>
  </si>
  <si>
    <t>IVA 5% CAFÉ Y AZUCAR</t>
  </si>
  <si>
    <t>IVA 19 %</t>
  </si>
  <si>
    <t>TOTAL MENSUAL</t>
  </si>
  <si>
    <t>CUADRO RESUMEN PROPUESTA ECONOMICA SERVICIO ASEO</t>
  </si>
  <si>
    <t>EMPRESA DE LICORES DE CUNDINAMARCA</t>
  </si>
  <si>
    <t>CAN</t>
  </si>
  <si>
    <t>MAQUINARIA</t>
  </si>
  <si>
    <t>JARDINERIA</t>
  </si>
  <si>
    <t>CONTRATAR  LA PRESTACION DE  SERVICIOS  DE  ASEO, CAFETERIA, JARDINERIA Y SUMINISTRO  DE INSUMOS Y ELEMENTOS  PARA LOS PREDIOS DE  PROPIEDAD  DE LA  EMPRESA  DE  LICORES  DE  CUNDINAMARCA Y EN CUALQUIER  OTRO  QUE LE  ASISTA LA OBLIGACION  LEGAL</t>
  </si>
  <si>
    <t xml:space="preserve">PERSONAL  REQUERIDO </t>
  </si>
  <si>
    <t xml:space="preserve">                  INSUMOS  EMPRESA DE LICORES DE CUNDINAMARCA ASEO </t>
  </si>
  <si>
    <t xml:space="preserve">3.1.1. CARTA DE PRESENTACIÓN DE LA OFERTA </t>
  </si>
  <si>
    <t>3.1.2.1.  EXISTENCIA Y REPRESENTACIÓN LEGAL</t>
  </si>
  <si>
    <t>3.1.4.. GARANTÍA DE SERIEDAD DE LA OFERTA</t>
  </si>
  <si>
    <t xml:space="preserve">3.1.5 CERTIFICACIÓN EXPEDIDA POR LA CONTRALORÍA GENERAL DE LA REPÚBLICA. </t>
  </si>
  <si>
    <t>3.1.8. REGISTRO UNICO TRIBUTARIO (RUT)</t>
  </si>
  <si>
    <t>3.1.11. INCRIPCION  EN EL REGISTRO INTERNO  DE  PROVEEDORES  DE LA  EMPRESA</t>
  </si>
  <si>
    <t xml:space="preserve">3.1.13 CERTIFICACIÓN DE PARAFISCALES LEY 789 DE 2002 Y LEY 828 DE 2003 </t>
  </si>
  <si>
    <t>3.1.9. INHABILIDADES E INCOMPATIBILIDADES</t>
  </si>
  <si>
    <t>FOLIO 106</t>
  </si>
  <si>
    <t>LADOINSA LABORES DOTACIONES INDUSTRIALES S.A.S</t>
  </si>
  <si>
    <t>NIT</t>
  </si>
  <si>
    <t>800242738-7</t>
  </si>
  <si>
    <t>AC/PC</t>
  </si>
  <si>
    <t>AC- PC</t>
  </si>
  <si>
    <t xml:space="preserve">Igual o mayor  al cincuenta ( 0.50% ) del presupuesto oficial </t>
  </si>
  <si>
    <t>PT/AT * 100</t>
  </si>
  <si>
    <t>Pasivo Total</t>
  </si>
  <si>
    <t>Activo Total</t>
  </si>
  <si>
    <t>LABORALES  DOTACIONES  INDUSTRIALES LADOINSA SAS</t>
  </si>
  <si>
    <t xml:space="preserve">LIDER operarios de
Servicios
Generales -
ASEO
COTA
</t>
  </si>
  <si>
    <t xml:space="preserve">Operarios de
Servicios
Generales -
ASEO
COTA
</t>
  </si>
  <si>
    <t>Operario con un (1) año de experiencia en limpieza y desinfección de oficinas, realización de brigadas de aseo</t>
  </si>
  <si>
    <t>1.3. INSUMOS DE  ASEO Y CAFETERIA</t>
  </si>
  <si>
    <r>
      <t>1.1.1</t>
    </r>
    <r>
      <rPr>
        <sz val="10"/>
        <rFont val="Arial"/>
        <family val="2"/>
      </rPr>
      <t xml:space="preserve"> </t>
    </r>
    <r>
      <rPr>
        <b/>
        <sz val="10"/>
        <rFont val="Arial"/>
        <family val="2"/>
      </rPr>
      <t>Herramientas requeridos operario” todero” especializado en mantenimiento - con certificación en alturas cota</t>
    </r>
    <r>
      <rPr>
        <sz val="10"/>
        <rFont val="Arial"/>
        <family val="2"/>
      </rPr>
      <t xml:space="preserve"> </t>
    </r>
  </si>
  <si>
    <t>Vo.B. RUTH MARINA NOVOA HERRERA</t>
  </si>
  <si>
    <t>LIDER operarios de Servicios Generales - ASEO Cota</t>
  </si>
  <si>
    <t>CUMPLE  -  FOLIO - 11</t>
  </si>
  <si>
    <t>VALOR  UNITARIO SIN IVA</t>
  </si>
  <si>
    <t>AIU TOTAL</t>
  </si>
  <si>
    <t>IVA  TOTAL</t>
  </si>
  <si>
    <t>VALOR  TOTAL MENSUAL</t>
  </si>
  <si>
    <t xml:space="preserve">Los OFERENTES deberán estar constituido como persona jurídica, para lo cual deberá presentar el certificado de existencia y representación legal expedido por la Cámara de Comercio de su domicilio principal o el documento que haga sus veces, con fecha no superior a treinta (30) días calendario de antelación a la fecha de cierre, donde conste que se encuentra legalmente constituida como tal y acreditar  que  su   duración   no  será inferior a la vigencia del contrato y un (1) año más, y que su objeto social contenga las actividades que estén relacionadas con el objeto del presente proceso de selección. Los OFERENTES deberán estar constituido como persona jurídica, para lo cual deberá presentar el certificado de existencia y representación legal expedido por la Cámara de Comercio de su domicilio principal o el documento que haga sus veces, con fecha no superior a treinta (30) días calendario de antelación a la fecha de cierre, donde conste que se encuentra legalmente constituida como tal y acreditar  que  su   duración   no  será inferior a la vigencia del contrato y un (1) año más, y que su objeto social contenga las actividades que estén relacionadas con el objeto del presente proceso de selección.
Cuando los OFERENTES obren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</si>
  <si>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DECONTRATACIÓN
Beneficiario:  EMPRESA DE LICORES DE CUNDINAMARCA  
NIT:   XXXXXXXXXXXX
Afianzado:  El OFERENTE 
Vigencia: Ciento veinte (120) días calendario a partir de la fecha fijada para el cierre del proceso de contratación.
Cuantía: El equivalente o superior al 10% del valor del presupuesto oficial para la presente contratación.
Compañía de Seguros: La Garantía de Seriedad de la OFERTA debe ser expedida por parte de una Compañía de Seguros autorizada para funcionar en Colombia.
A la OFERTA, deberá anexarse el original de la Garantía de Seriedad debidamente firmada por el OFERENTE, adjuntándole la constancia de pago de la misma a la compañía de seguros, legalmente autorizada para operar en Colombia.
</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</si>
  <si>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</si>
  <si>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proponentes.
</t>
  </si>
  <si>
    <t>3.1.6.ANTECEDENTES DISCIPLINARIOS DE LA PROCURADURÍA GENERAL DE LA NACIÓN</t>
  </si>
  <si>
    <t>3.1.7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</si>
  <si>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</si>
  <si>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3.1.10 DOCUMENTO COMPROMISO DE TRANSPARENCIA (FORMULARIO No. 4)</t>
  </si>
  <si>
    <t>El OFERENTE deberá suscribir y cumplir lo establecido en el Formulario No. 4 adjunto a las presentes condiciones de contratación.</t>
  </si>
  <si>
    <t>3.1.12 RUP</t>
  </si>
  <si>
    <t xml:space="preserve">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
</t>
  </si>
  <si>
    <t xml:space="preserve">LOS OFERENTES NACIONALES deberán anexar a su OFERTA, certificación de paz y salvo del pago de los aportes a los sistemas de salud, riesgos profesionales, pensiones y aportes a las Cajas de Compensación Familiar, EMPRESA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</si>
  <si>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Jefe  Oficina  Asesora Jurìdica y  Contrataciòn</t>
  </si>
  <si>
    <t>INTERASEO SAS ESP</t>
  </si>
  <si>
    <t>FOLIO 3 Y  4</t>
  </si>
  <si>
    <t>FOLIOS 6 AL 9  AMBAS  CARAS</t>
  </si>
  <si>
    <t>FOLIOS 16 Y 17</t>
  </si>
  <si>
    <t>FOLIOS  25  y 26</t>
  </si>
  <si>
    <t>FOLIO 28  Y  29</t>
  </si>
  <si>
    <t>FOLIO  31</t>
  </si>
  <si>
    <t>FOLIO 3</t>
  </si>
  <si>
    <t>FOLIO 37</t>
  </si>
  <si>
    <t>FOLIOS 12, 13 Y 14</t>
  </si>
  <si>
    <t>FOLIO 35</t>
  </si>
  <si>
    <t xml:space="preserve">FOLIO  33 </t>
  </si>
  <si>
    <t>FOLIO  39</t>
  </si>
  <si>
    <t>DEBE  SUBSANAR</t>
  </si>
  <si>
    <t>FOLIO  1 AMBAS CARAS</t>
  </si>
  <si>
    <t>FOLIOS 5 AL 11 AMBAS CARAS</t>
  </si>
  <si>
    <t>FOLIOS DEL 13 AL 19</t>
  </si>
  <si>
    <t>FOLIOS 21  Y  22</t>
  </si>
  <si>
    <t>FOLIOS 23 y 24</t>
  </si>
  <si>
    <t>FOLIO  25</t>
  </si>
  <si>
    <t>FOLIO 2</t>
  </si>
  <si>
    <t>FOLIO  3 Y 4AMBAS  CARAS</t>
  </si>
  <si>
    <t>FOLIOS 27 AL 105 AMBAS CARAS</t>
  </si>
  <si>
    <t>FOLIO  20</t>
  </si>
  <si>
    <t>Servicio de 48 horas diurnas a la semana, turno de 8 horas. Lunes a sábado no incluye domingos ni festivos.($1,000,000) + auxilio transporte $ 106,454 + Bono no remunerado por $100,000</t>
  </si>
  <si>
    <t>Servicio de 48 horas diurnas a la semana, turno de 8 horas. Lunes a sábado no incluye domingos ni festivos.($ 908,526) + auxilio transporte $ 106,454 + Bono no remunerado por $100,000</t>
  </si>
  <si>
    <t xml:space="preserve">Operarios de
Servicios
Generales -
ASEO
COTA - BOGOTA
</t>
  </si>
  <si>
    <t xml:space="preserve">Operario
”Todero”
especializado
en
mantenimiento
- con
certificación
en alturas
COTA
</t>
  </si>
  <si>
    <t>Servicio de 48 horas diurnas a la semana, turno de 8 horas. Lunes a sábado no incluye domingos ni festivos.($1,100,000 + auxilio transporte $ 106,454 + Bono no remunerado por $100,000 )</t>
  </si>
  <si>
    <t>operario "todero especializado en mantenimiento con certificación de trabajo en alturas" nivel de riego arl 5 Chocontá</t>
  </si>
  <si>
    <t>Operario con un (1) año de experiencia en manejo de personal de limpieza y desinfección de oficinas, realización de brigadas de aseo.</t>
  </si>
  <si>
    <t>Operario con un (1) año de experiencia en corte y siembra de jardines y podas de prados.</t>
  </si>
  <si>
    <t xml:space="preserve">Operario con experiencia de un (1) año en trabajo en alturas para realizar limpieza y desinfección en tanques externos, cubiertas, ventanales, cerchas, vigas, etc. Debe tener Certificado de trabajo en alturas avanzado y conocimiento en labores de mantenimiento para realizar arreglos menores de electricidad y otros.
Deberá realizar trabajo en espacios confinados eventualmente.
Deberá realizar labores de mantenimiento.
Experiencia en Albañilería y/o plomería y/o ornamentación, y/o electricista y otros trabajos menores.
</t>
  </si>
  <si>
    <t>El Contratista deberá entregar mínimo dos (2) dotaciones por servicio durante el plazo de ejecución del contrato.</t>
  </si>
  <si>
    <t>NOTA1: Los operarios deberán contar con los uniformes y elementos de protección que se requieran con el fin de prevenir accidentes e incidentes en cada labor, en cumplimiento con el artículo 176 y 177 de la Resolución 2400 de 1979, “Por la cual se establecen algunas disposiciones sobre vivienda, higiene y seguridad en los establecimientos de trabajo”, (uniformes, guantes, tapa bocas, cofias, dotación para invierno, entre otros). El Contratista deberá entregar mínimo dos (2) dotaciones por servicio durante el plazo de ejecución del contrato.</t>
  </si>
  <si>
    <t>NOTA2: El contratista deberá poner a disposición de la Empresa de Licores de Cundinamarca, para el adecuado cumplimiento del objeto contractual los equipos y elementos mencionados anteriormente.</t>
  </si>
  <si>
    <t>NOTA3: La supervisión del personal deberá ser ejercida por el contratista, el cual deberá contar dentro de su estructura organizacional o administrativa con una persona que ejerza las labores de supervisión al personal que prestará el servicio y que atienda los requerimientos de la Empresa.</t>
  </si>
  <si>
    <t>INTERASEO  SAS  ESP</t>
  </si>
  <si>
    <t>INTERASEO  SAS ESP</t>
  </si>
  <si>
    <t xml:space="preserve">JUEGO DE 3 ESTORNILLADOR PALA   </t>
  </si>
  <si>
    <t>CUMPLE  FOLIO  127</t>
  </si>
  <si>
    <t>CUMPLE FOLIO 130</t>
  </si>
  <si>
    <t>ENDULZANTE  DE  PANELA</t>
  </si>
  <si>
    <t>CUMPLE FOLIO 127</t>
  </si>
  <si>
    <t>NEVERA</t>
  </si>
  <si>
    <t>CUMPLE  FOLIO  135 Y  136</t>
  </si>
  <si>
    <t>CUMPLE  A  FOLIO 135 Y  136</t>
  </si>
  <si>
    <t xml:space="preserve">El proponente deberá ofertar un (1) profesional con más de cinco años de experiencia profesional contada a partir de la adquisición de su título profesional, que acredite posgrado en gestión o gerencia  de proyectos, por una entidad debidamente autorizada para lo cual dentro de la oferta se adjuntaran los soportes correspondientes, profesional que deberá presentar un informe mensual donde se establezca el estado técnico y financiero del proyecto, para cumplir con el requisito el proponente deberá presentar con su oferta los siguientes documentos: Hoja de vida, diploma profesional y acta de grado, tarjeta profesional, antecedentes disciplinarios profesionales
NOTA: El presente profesional no deberá ser incluido como parte de la propuesta económica, sino debe ser suministrado sin costo alguno para la empresa licores de Cundinamarca.
</t>
  </si>
  <si>
    <t xml:space="preserve">El proponente deberá ofertar una (1) persona profesional en seguridad y/o salud ocupacional o profesional en ingeniería con especialización en seguridad y salud en el trabajo o técnico o tecnólogo en salud ocupacional con licencia vigente, con el fin que realice seguimiento y control a las actividades de los trabajadores debe asistir una vez al mes a la empresa, para cumplir con el requisito el proponente deberá presentar con su oferta los siguientes documentos: Hoja de vida, diploma profesional y acta de grado, diploma especialización y acta de grado (Cuando aplique), tarjeta profesional, resolución de licencia de prestación de servicios en salud ocupacional, expedida secretaria de salud competente, conforme a lo dispuesto en artículo 2 de la Resolución 4502 del 28 de diciembre de 2012. Acreditación de capacitación Sistema de Seguridad en el trabajo según Resolución 4927 de 2016 (50 horas).
El profesional deberá estar vinculado con el PROPONENTE, para lo cual deberá acreditarlo con los siguientes documentos: Certificación con fecha de inicio de vinculación por medio de contrato laboral, Certificación de afiliación a la administradora de Riesgos Laborales e Historia Laboral emitida por operador PILA.
</t>
  </si>
  <si>
    <t>NO CUMPLE  DEBE SUBSANAR</t>
  </si>
  <si>
    <t>NO CUMPLE DEBE SUBSANAR</t>
  </si>
  <si>
    <t xml:space="preserve">CUMPLE FOLIO 113 Y  114 </t>
  </si>
  <si>
    <t>CUMPLE FOLIOS 114 AL  116</t>
  </si>
  <si>
    <t>CUMPLE  A  FOLO 116</t>
  </si>
  <si>
    <t>DEBE SUBSANAR</t>
  </si>
  <si>
    <t>CUMPLE A  FOLIO 118</t>
  </si>
  <si>
    <t>CUMPLE A FOLIO 127 AL 197  POR AMBAS CARAS</t>
  </si>
  <si>
    <t xml:space="preserve">CUMPLE A FOLIO 127 AL 197  POR AMBAS CARAS </t>
  </si>
  <si>
    <t>EVALUACIÓN DE EXPERIENCIA DE LA INVITACIÓN  ABIERTA  No. 001 DE 2021</t>
  </si>
  <si>
    <t>EL PRESUPUESTO OFICIAL   PARA LA CONTRATACION ES POR  LA  SUMA DE  $ 388'100.185</t>
  </si>
  <si>
    <t>SENA</t>
  </si>
  <si>
    <t>DIAN</t>
  </si>
  <si>
    <t>ALCALDIA MAYOR DE BOGOTA</t>
  </si>
  <si>
    <t>Vo. Bo.   YOLIMA  MORA SALINAS</t>
  </si>
  <si>
    <t xml:space="preserve">             Subgerente   Administrativa</t>
  </si>
  <si>
    <t>OPAIN</t>
  </si>
  <si>
    <t>TOTAL SERVICIO 11 MESES</t>
  </si>
  <si>
    <t>INSUMO 11 MESES</t>
  </si>
  <si>
    <t>ENSERASEO SAS ESP</t>
  </si>
  <si>
    <t xml:space="preserve">             Jefe  Oficina  Asesora Juridica y  Contrataciòn</t>
  </si>
  <si>
    <t>Vo.Bo. YOLIMA  MORA SALINAS</t>
  </si>
  <si>
    <t xml:space="preserve">            Subgerente Administrativa</t>
  </si>
  <si>
    <t>VALOR  TOTAL  11  MESES</t>
  </si>
  <si>
    <t>TOTAL SERVICIOS 11 MESES</t>
  </si>
  <si>
    <t>TOTAL INSUMOS 11 MESES</t>
  </si>
  <si>
    <t>VALOR  TOTAL 11 MESES</t>
  </si>
  <si>
    <t xml:space="preserve">VALOR  TOTAL  MENSUAL </t>
  </si>
  <si>
    <t xml:space="preserve">ENDULZANTE DE  PANELA X 200 SOBRES X 5 GRAMOS </t>
  </si>
  <si>
    <t>PRESUPUESTO OFICIAL: $388,100,185</t>
  </si>
  <si>
    <t>&gt; = 1,5</t>
  </si>
  <si>
    <t>RAZON DE COBERTURA</t>
  </si>
  <si>
    <t>Uop / GI</t>
  </si>
  <si>
    <t>&gt; = 10</t>
  </si>
  <si>
    <t>Utilidad Operacional</t>
  </si>
  <si>
    <t>Gastos Intereses</t>
  </si>
  <si>
    <t xml:space="preserve">NO APLICA </t>
  </si>
  <si>
    <t>INVITACIÓN ABIERTA No 001 DE 2021</t>
  </si>
  <si>
    <t>CONTRATAR LA PRESTACION DE SERVICIOS DE ASEO, CAFETERIA, JARDINERIA Y SUMINISTRO DE INSUMOS Y ELEMENTOS PARA LOS PREDIOS DE PROPIEDAD DE LA EMPRESA DE LICORES DE CUNDINAMARCA Y EN CUALQUIER OTRO QUE LE ASISTA LA OBLIGACION LEGAL</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</si>
  <si>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2019 y deberá encontrarse en firme conforme a lo dispuesto en el Artículo 221 del decreto 019 de 2012.</t>
  </si>
  <si>
    <r>
      <t xml:space="preserve">Presenta la información financiera a diciembre 31 de 2019, según certificación de la Cámara de Comercio de Bogotá Sede virtual , con Código de verificación No. A210712344A2F1 del 20 de enero de 2021- </t>
    </r>
    <r>
      <rPr>
        <b/>
        <sz val="8"/>
        <rFont val="Arial"/>
        <family val="2"/>
      </rPr>
      <t>CUMPLE</t>
    </r>
  </si>
  <si>
    <t>INTERASEO SAS</t>
  </si>
  <si>
    <t>819000939-1</t>
  </si>
  <si>
    <t xml:space="preserve">Con el fin de verificar la capacidad financiera de los OFERENTES, deberán presentar los documentos relacionados a continuación, con corte al 31 de diciembre de 2019: 
</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</si>
  <si>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</si>
  <si>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</si>
  <si>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</si>
  <si>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</si>
  <si>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</si>
  <si>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</si>
  <si>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7. Declaración de renta del año 2019.  </t>
  </si>
  <si>
    <t>PUNTAJE ASIGNADO</t>
  </si>
  <si>
    <t>VALOR UN TOTAL CON IVA</t>
  </si>
  <si>
    <t xml:space="preserve">VALOR MENSUAL </t>
  </si>
  <si>
    <t>VALOR 11 MESES</t>
  </si>
  <si>
    <t>683 PUNTOS</t>
  </si>
  <si>
    <t>800 PUNTOS</t>
  </si>
  <si>
    <t>NOTA 1: vertificadas las ofertas presentas en insumos se corrigen los valores correspondientes a IVA, de la oferta presentada por INTERASEOS SAS ESP,  de todos los insumos a excepcion pues aplicaron el (5%) y no el (19%) como lo establece la norma, con excepcion de el cafe y el azucar los cuales si llevan el iva del 5%.</t>
  </si>
  <si>
    <t>NOTA 2: en relación con la propuesta presentada por la sociedad LADOINSA SAS, la empresa procedio a eliminar cuatro items  los cuales no fueron inclidos en el proceso contractual</t>
  </si>
  <si>
    <t xml:space="preserve">P = 800 x (PM/VP)
Donde:
P = Puntaje para la propuesta en evaluación
VP = Valor de la propuesta en evaluación
PM = Valor de la propuesta más económica.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</si>
</sst>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Red]\(&quot;$&quot;\ #,##0\)"/>
    <numFmt numFmtId="181" formatCode="_(&quot;$&quot;\ * #,##0_);_(&quot;$&quot;\ * \(#,##0\);_(&quot;$&quot;\ * &quot;-&quot;_);_(@_)"/>
    <numFmt numFmtId="182" formatCode="_(&quot;$&quot;\ * #,##0.00_);_(&quot;$&quot;\ * \(#,##0.00\);_(&quot;$&quot;\ * &quot;-&quot;??_);_(@_)"/>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_-* #,##0.00\ [$€]_-;\-* #,##0.00\ [$€]_-;_-* &quot;-&quot;??\ [$€]_-;_-@_-"/>
    <numFmt numFmtId="188" formatCode="_-&quot;$&quot;* #,##0_-;\-&quot;$&quot;* #,##0_-;_-&quot;$&quot;* &quot;-&quot;??_-;_-@_-"/>
    <numFmt numFmtId="189" formatCode="_([$$-409]* #,##0_);_([$$-409]* \(#,##0\);_([$$-409]* &quot;-&quot;??_);_(@_)"/>
    <numFmt numFmtId="190" formatCode="0.0%"/>
    <numFmt numFmtId="191" formatCode="_(* #,##0_);_(* \(#,##0\);_(* &quot;-&quot;??_);_(@_)"/>
    <numFmt numFmtId="192" formatCode="&quot;$&quot;#,##0"/>
    <numFmt numFmtId="193" formatCode="_-&quot;$&quot;* #,##0_-;\-&quot;$&quot;* #,##0_-;_-&quot;$&quot;* &quot;-&quot;??_-;_-@"/>
    <numFmt numFmtId="194" formatCode="_-* #,##0\ _P_t_a_-;\-* #,##0\ _P_t_a_-;_-* &quot;-&quot;??\ _P_t_a_-;_-@_-"/>
    <numFmt numFmtId="195" formatCode="_-&quot;$&quot;* #,##0.000_-;\-&quot;$&quot;* #,##0.000_-;_-&quot;$&quot;* &quot;-&quot;??_-;_-@_-"/>
    <numFmt numFmtId="196" formatCode="_-&quot;$&quot;* #,##0.0_-;\-&quot;$&quot;* #,##0.0_-;_-&quot;$&quot;* &quot;-&quot;??_-;_-@_-"/>
    <numFmt numFmtId="197" formatCode="_-&quot;$&quot;* #,##0.0000_-;\-&quot;$&quot;* #,##0.0000_-;_-&quot;$&quot;*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 _P_t_a_-;\-* #,##0.0\ _P_t_a_-;_-* &quot;-&quot;??\ _P_t_a_-;_-@_-"/>
    <numFmt numFmtId="203" formatCode="_-* #,##0.000\ _P_t_a_-;\-* #,##0.000\ _P_t_a_-;_-* &quot;-&quot;??\ _P_t_a_-;_-@_-"/>
    <numFmt numFmtId="204" formatCode="#,##0.00\ _€"/>
    <numFmt numFmtId="205" formatCode="#,##0.000\ _€"/>
    <numFmt numFmtId="206" formatCode="#,##0.0\ _€"/>
    <numFmt numFmtId="207" formatCode="#,##0\ _€"/>
    <numFmt numFmtId="208" formatCode="0.0"/>
    <numFmt numFmtId="209" formatCode="&quot;$&quot;#,##0;[Red]&quot;$&quot;#,##0"/>
  </numFmts>
  <fonts count="110">
    <font>
      <sz val="10"/>
      <name val="Arial"/>
      <family val="0"/>
    </font>
    <font>
      <b/>
      <sz val="11"/>
      <name val="Arial"/>
      <family val="2"/>
    </font>
    <font>
      <b/>
      <sz val="9"/>
      <name val="Arial"/>
      <family val="2"/>
    </font>
    <font>
      <sz val="6"/>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11"/>
      <name val="Arial"/>
      <family val="2"/>
    </font>
    <font>
      <b/>
      <sz val="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63"/>
      <name val="Arial"/>
      <family val="2"/>
    </font>
    <font>
      <b/>
      <sz val="9"/>
      <color indexed="63"/>
      <name val="Arial"/>
      <family val="2"/>
    </font>
    <font>
      <b/>
      <sz val="11"/>
      <color indexed="8"/>
      <name val="Arial"/>
      <family val="2"/>
    </font>
    <font>
      <sz val="11"/>
      <color indexed="8"/>
      <name val="Arial"/>
      <family val="2"/>
    </font>
    <font>
      <b/>
      <sz val="10"/>
      <color indexed="8"/>
      <name val="Arial"/>
      <family val="2"/>
    </font>
    <font>
      <b/>
      <sz val="8"/>
      <color indexed="8"/>
      <name val="Arial"/>
      <family val="2"/>
    </font>
    <font>
      <sz val="8"/>
      <color indexed="8"/>
      <name val="Arial"/>
      <family val="2"/>
    </font>
    <font>
      <sz val="6"/>
      <color indexed="8"/>
      <name val="Calibri"/>
      <family val="2"/>
    </font>
    <font>
      <b/>
      <sz val="6"/>
      <color indexed="56"/>
      <name val="Arial"/>
      <family val="2"/>
    </font>
    <font>
      <b/>
      <sz val="6"/>
      <color indexed="8"/>
      <name val="Arial"/>
      <family val="2"/>
    </font>
    <font>
      <sz val="6"/>
      <color indexed="8"/>
      <name val="Arial"/>
      <family val="2"/>
    </font>
    <font>
      <b/>
      <sz val="6"/>
      <color indexed="49"/>
      <name val="Arial"/>
      <family val="2"/>
    </font>
    <font>
      <sz val="10"/>
      <color indexed="56"/>
      <name val="Arial"/>
      <family val="2"/>
    </font>
    <font>
      <b/>
      <sz val="10"/>
      <color indexed="56"/>
      <name val="Arial"/>
      <family val="2"/>
    </font>
    <font>
      <sz val="6"/>
      <color indexed="56"/>
      <name val="Arial"/>
      <family val="2"/>
    </font>
    <font>
      <b/>
      <sz val="10"/>
      <color indexed="8"/>
      <name val="Calibri"/>
      <family val="2"/>
    </font>
    <font>
      <sz val="10"/>
      <color indexed="8"/>
      <name val="Arial"/>
      <family val="2"/>
    </font>
    <font>
      <b/>
      <sz val="12"/>
      <color indexed="63"/>
      <name val="Arial"/>
      <family val="2"/>
    </font>
    <font>
      <sz val="10"/>
      <color indexed="10"/>
      <name val="Arial"/>
      <family val="2"/>
    </font>
    <font>
      <b/>
      <sz val="6"/>
      <color indexed="10"/>
      <name val="Arial"/>
      <family val="2"/>
    </font>
    <font>
      <sz val="6"/>
      <color indexed="10"/>
      <name val="Arial"/>
      <family val="2"/>
    </font>
    <font>
      <sz val="6"/>
      <color indexed="10"/>
      <name val="Calibri"/>
      <family val="2"/>
    </font>
    <font>
      <b/>
      <sz val="9"/>
      <color indexed="8"/>
      <name val="Calibri"/>
      <family val="2"/>
    </font>
    <font>
      <b/>
      <sz val="6"/>
      <color indexed="8"/>
      <name val="Calibri"/>
      <family val="2"/>
    </font>
    <font>
      <b/>
      <sz val="8"/>
      <color indexed="8"/>
      <name val="Calibri"/>
      <family val="2"/>
    </font>
    <font>
      <sz val="8"/>
      <color indexed="8"/>
      <name val="Calibri"/>
      <family val="2"/>
    </font>
    <font>
      <sz val="9"/>
      <color indexed="8"/>
      <name val="Calibri"/>
      <family val="2"/>
    </font>
    <font>
      <b/>
      <sz val="9"/>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222B35"/>
      <name val="Arial"/>
      <family val="2"/>
    </font>
    <font>
      <b/>
      <sz val="9"/>
      <color rgb="FF222B35"/>
      <name val="Arial"/>
      <family val="2"/>
    </font>
    <font>
      <b/>
      <sz val="11"/>
      <color rgb="FF000000"/>
      <name val="Arial"/>
      <family val="2"/>
    </font>
    <font>
      <sz val="11"/>
      <color rgb="FF000000"/>
      <name val="Arial"/>
      <family val="2"/>
    </font>
    <font>
      <b/>
      <sz val="10"/>
      <color rgb="FF000000"/>
      <name val="Arial"/>
      <family val="2"/>
    </font>
    <font>
      <b/>
      <sz val="8"/>
      <color rgb="FF000000"/>
      <name val="Arial"/>
      <family val="2"/>
    </font>
    <font>
      <sz val="8"/>
      <color rgb="FF000000"/>
      <name val="Arial"/>
      <family val="2"/>
    </font>
    <font>
      <sz val="6"/>
      <color theme="1"/>
      <name val="Calibri"/>
      <family val="2"/>
    </font>
    <font>
      <b/>
      <sz val="6"/>
      <color theme="3" tint="-0.4999699890613556"/>
      <name val="Arial"/>
      <family val="2"/>
    </font>
    <font>
      <b/>
      <sz val="6"/>
      <color theme="1"/>
      <name val="Arial"/>
      <family val="2"/>
    </font>
    <font>
      <sz val="6"/>
      <color theme="1"/>
      <name val="Arial"/>
      <family val="2"/>
    </font>
    <font>
      <b/>
      <sz val="6"/>
      <color theme="8" tint="-0.24997000396251678"/>
      <name val="Arial"/>
      <family val="2"/>
    </font>
    <font>
      <b/>
      <sz val="6"/>
      <color rgb="FF000000"/>
      <name val="Arial"/>
      <family val="2"/>
    </font>
    <font>
      <sz val="10"/>
      <color theme="3" tint="-0.4999699890613556"/>
      <name val="Arial"/>
      <family val="2"/>
    </font>
    <font>
      <b/>
      <sz val="10"/>
      <color theme="3" tint="-0.4999699890613556"/>
      <name val="Arial"/>
      <family val="2"/>
    </font>
    <font>
      <sz val="6"/>
      <color theme="3" tint="-0.4999699890613556"/>
      <name val="Arial"/>
      <family val="2"/>
    </font>
    <font>
      <sz val="10"/>
      <color rgb="FF000000"/>
      <name val="Arial"/>
      <family val="2"/>
    </font>
    <font>
      <b/>
      <sz val="12"/>
      <color rgb="FF222B35"/>
      <name val="Arial"/>
      <family val="2"/>
    </font>
    <font>
      <b/>
      <sz val="10"/>
      <color theme="1"/>
      <name val="Arial"/>
      <family val="2"/>
    </font>
    <font>
      <sz val="10"/>
      <color rgb="FFFF0000"/>
      <name val="Arial"/>
      <family val="2"/>
    </font>
    <font>
      <b/>
      <sz val="6"/>
      <color rgb="FFFF0000"/>
      <name val="Arial"/>
      <family val="2"/>
    </font>
    <font>
      <sz val="6"/>
      <color rgb="FFFF0000"/>
      <name val="Arial"/>
      <family val="2"/>
    </font>
    <font>
      <sz val="6"/>
      <color rgb="FFFF0000"/>
      <name val="Calibri"/>
      <family val="2"/>
    </font>
    <font>
      <b/>
      <sz val="8"/>
      <color theme="1"/>
      <name val="Calibri"/>
      <family val="2"/>
    </font>
    <font>
      <sz val="8"/>
      <color theme="1"/>
      <name val="Calibri"/>
      <family val="2"/>
    </font>
    <font>
      <b/>
      <sz val="9"/>
      <color theme="1"/>
      <name val="Calibri"/>
      <family val="2"/>
    </font>
    <font>
      <sz val="9"/>
      <color theme="1"/>
      <name val="Calibri"/>
      <family val="2"/>
    </font>
    <font>
      <b/>
      <sz val="9"/>
      <color theme="1"/>
      <name val="Arial"/>
      <family val="2"/>
    </font>
    <font>
      <b/>
      <sz val="8"/>
      <color theme="1"/>
      <name val="Arial"/>
      <family val="2"/>
    </font>
    <font>
      <sz val="8"/>
      <color theme="1"/>
      <name val="Arial"/>
      <family val="2"/>
    </font>
    <font>
      <b/>
      <sz val="6"/>
      <color theme="1"/>
      <name val="Calibri"/>
      <family val="2"/>
    </font>
    <font>
      <b/>
      <sz val="10"/>
      <color theme="1"/>
      <name val="Calibri"/>
      <family val="2"/>
    </font>
    <font>
      <sz val="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D8D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right style="medium"/>
      <top style="thin"/>
      <bottom style="thin"/>
    </border>
    <border>
      <left style="thin"/>
      <right/>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top style="thin"/>
      <bottom style="thin"/>
    </border>
    <border>
      <left style="thin"/>
      <right style="thin"/>
      <top/>
      <bottom style="thin"/>
    </border>
    <border>
      <left style="thin"/>
      <right/>
      <top/>
      <bottom style="thin"/>
    </border>
    <border>
      <left style="medium"/>
      <right style="thin"/>
      <top/>
      <bottom/>
    </border>
    <border>
      <left style="thin"/>
      <right style="thin"/>
      <top/>
      <bottom/>
    </border>
    <border>
      <left style="medium"/>
      <right style="medium"/>
      <top style="medium"/>
      <bottom/>
    </border>
    <border>
      <left/>
      <right style="medium"/>
      <top/>
      <bottom style="medium"/>
    </border>
    <border>
      <left style="medium"/>
      <right style="medium"/>
      <top/>
      <bottom style="medium"/>
    </border>
    <border>
      <left/>
      <right style="thin"/>
      <top style="thin"/>
      <bottom/>
    </border>
    <border>
      <left style="medium"/>
      <right style="medium"/>
      <top style="medium"/>
      <bottom style="medium"/>
    </border>
    <border>
      <left style="medium"/>
      <right style="thin"/>
      <top style="thin"/>
      <bottom style="thin"/>
    </border>
    <border>
      <left style="medium"/>
      <right style="thin"/>
      <top style="thin"/>
      <bottom>
        <color indexed="63"/>
      </bottom>
    </border>
    <border>
      <left style="medium"/>
      <right/>
      <top style="medium"/>
      <bottom style="medium"/>
    </border>
    <border>
      <left/>
      <right/>
      <top/>
      <bottom style="thin"/>
    </border>
    <border>
      <left/>
      <right style="thin"/>
      <top/>
      <bottom style="thin"/>
    </border>
    <border>
      <left style="thin"/>
      <right style="thin"/>
      <top style="thin"/>
      <bottom/>
    </border>
    <border>
      <left/>
      <right/>
      <top/>
      <bottom style="medium"/>
    </border>
    <border>
      <left style="medium"/>
      <right style="thin"/>
      <top style="thin"/>
      <bottom style="medium"/>
    </border>
    <border>
      <left style="thin"/>
      <right style="medium"/>
      <top style="thin"/>
      <bottom/>
    </border>
    <border>
      <left style="medium"/>
      <right style="medium"/>
      <top/>
      <bottom/>
    </border>
    <border>
      <left/>
      <right style="medium"/>
      <top style="medium"/>
      <bottom style="medium"/>
    </border>
    <border>
      <left style="medium"/>
      <right/>
      <top/>
      <bottom/>
    </border>
    <border>
      <left style="medium"/>
      <right/>
      <top/>
      <bottom style="medium"/>
    </border>
    <border>
      <left style="medium"/>
      <right style="medium"/>
      <top style="thin"/>
      <bottom style="thin"/>
    </border>
    <border>
      <left style="medium"/>
      <right style="medium"/>
      <top style="thin"/>
      <bottom style="medium"/>
    </border>
    <border>
      <left style="medium"/>
      <right/>
      <top style="medium"/>
      <bottom/>
    </border>
    <border>
      <left style="medium"/>
      <right/>
      <top style="thin"/>
      <bottom style="thin"/>
    </border>
    <border>
      <left style="medium"/>
      <right/>
      <top style="thin"/>
      <bottom/>
    </border>
    <border>
      <left style="medium"/>
      <right style="medium"/>
      <top style="thin"/>
      <bottom/>
    </border>
    <border>
      <left style="medium"/>
      <right/>
      <top style="thin"/>
      <bottom style="medium"/>
    </border>
    <border>
      <left style="medium"/>
      <right/>
      <top style="medium"/>
      <bottom style="thin"/>
    </border>
    <border>
      <left/>
      <right/>
      <top style="medium"/>
      <bottom style="thin"/>
    </border>
    <border>
      <left/>
      <right style="thin"/>
      <top style="medium"/>
      <bottom style="thin"/>
    </border>
    <border>
      <left style="thin"/>
      <right/>
      <top style="thin"/>
      <bottom/>
    </border>
    <border>
      <left/>
      <right/>
      <top style="thin"/>
      <bottom/>
    </border>
    <border>
      <left style="thin"/>
      <right/>
      <top/>
      <bottom/>
    </border>
    <border>
      <left/>
      <right style="thin"/>
      <top/>
      <bottom/>
    </border>
    <border>
      <left/>
      <right/>
      <top style="medium"/>
      <bottom style="medium"/>
    </border>
    <border>
      <left style="thin"/>
      <right>
        <color indexed="63"/>
      </right>
      <top style="medium"/>
      <bottom style="thin"/>
    </border>
    <border>
      <left/>
      <right/>
      <top style="medium"/>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9"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6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2" fontId="60" fillId="0" borderId="0" applyFont="0" applyFill="0" applyBorder="0" applyAlignment="0" applyProtection="0"/>
    <xf numFmtId="0" fontId="70" fillId="31" borderId="0" applyNumberFormat="0" applyBorder="0" applyAlignment="0" applyProtection="0"/>
    <xf numFmtId="0" fontId="6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6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385">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2" fillId="0" borderId="0" xfId="0" applyFont="1" applyBorder="1" applyAlignment="1">
      <alignment horizontal="justify" vertical="top" wrapText="1"/>
    </xf>
    <xf numFmtId="0" fontId="1" fillId="0" borderId="0" xfId="0" applyFont="1" applyBorder="1" applyAlignment="1">
      <alignment horizontal="center" wrapText="1"/>
    </xf>
    <xf numFmtId="0" fontId="5" fillId="0" borderId="0" xfId="0" applyFont="1" applyBorder="1" applyAlignment="1">
      <alignment horizontal="left" vertical="top" wrapText="1"/>
    </xf>
    <xf numFmtId="0" fontId="2" fillId="0" borderId="0" xfId="0" applyFont="1" applyBorder="1" applyAlignment="1">
      <alignment vertical="top"/>
    </xf>
    <xf numFmtId="0" fontId="0" fillId="0" borderId="0" xfId="62">
      <alignment/>
      <protection/>
    </xf>
    <xf numFmtId="0" fontId="8" fillId="0" borderId="0" xfId="0" applyFont="1" applyAlignment="1">
      <alignment horizontal="center" vertical="center"/>
    </xf>
    <xf numFmtId="0" fontId="8" fillId="0" borderId="10" xfId="0" applyFont="1" applyBorder="1" applyAlignment="1">
      <alignment horizontal="left" vertical="center" wrapText="1"/>
    </xf>
    <xf numFmtId="0" fontId="5" fillId="0" borderId="0" xfId="0" applyFont="1" applyAlignment="1">
      <alignment/>
    </xf>
    <xf numFmtId="184" fontId="0" fillId="0" borderId="0" xfId="52" applyFont="1" applyAlignment="1">
      <alignment/>
    </xf>
    <xf numFmtId="184" fontId="0" fillId="0" borderId="0" xfId="0" applyNumberFormat="1" applyAlignment="1">
      <alignment/>
    </xf>
    <xf numFmtId="0" fontId="8" fillId="0" borderId="10" xfId="0" applyFont="1" applyBorder="1" applyAlignment="1">
      <alignment horizontal="center" vertical="center"/>
    </xf>
    <xf numFmtId="0" fontId="0" fillId="0" borderId="0" xfId="0" applyFont="1" applyBorder="1" applyAlignment="1">
      <alignment vertical="top" wrapText="1"/>
    </xf>
    <xf numFmtId="0" fontId="8" fillId="0" borderId="0" xfId="0" applyFont="1" applyAlignment="1">
      <alignment/>
    </xf>
    <xf numFmtId="0" fontId="2" fillId="0" borderId="0" xfId="0" applyFont="1" applyBorder="1" applyAlignment="1">
      <alignment horizontal="left" vertical="top" wrapText="1"/>
    </xf>
    <xf numFmtId="194" fontId="0" fillId="0" borderId="0" xfId="51" applyNumberFormat="1" applyFont="1" applyAlignment="1">
      <alignment/>
    </xf>
    <xf numFmtId="0" fontId="8"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81" fillId="7" borderId="10"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12" fillId="19" borderId="10" xfId="62" applyFont="1" applyFill="1" applyBorder="1" applyAlignment="1">
      <alignment horizontal="center" vertical="center"/>
      <protection/>
    </xf>
    <xf numFmtId="0" fontId="12" fillId="19" borderId="10" xfId="62" applyFont="1" applyFill="1" applyBorder="1" applyAlignment="1">
      <alignment horizontal="center" vertical="center" wrapText="1"/>
      <protection/>
    </xf>
    <xf numFmtId="0" fontId="4" fillId="0" borderId="10" xfId="62" applyFont="1" applyBorder="1" applyAlignment="1">
      <alignment horizontal="center" vertical="center" wrapText="1"/>
      <protection/>
    </xf>
    <xf numFmtId="0" fontId="82" fillId="0" borderId="10" xfId="62" applyFont="1" applyBorder="1" applyAlignment="1">
      <alignment horizontal="center" vertical="center" wrapText="1"/>
      <protection/>
    </xf>
    <xf numFmtId="0" fontId="78" fillId="0" borderId="10" xfId="0" applyFont="1" applyBorder="1" applyAlignment="1">
      <alignment horizontal="center" vertical="center" wrapText="1"/>
    </xf>
    <xf numFmtId="0" fontId="5" fillId="0" borderId="0" xfId="0" applyFont="1" applyAlignment="1">
      <alignment wrapText="1"/>
    </xf>
    <xf numFmtId="189" fontId="83" fillId="0" borderId="10" xfId="58" applyNumberFormat="1" applyFont="1" applyBorder="1" applyAlignment="1">
      <alignment horizontal="center" vertical="center" wrapText="1"/>
    </xf>
    <xf numFmtId="0" fontId="77" fillId="0" borderId="10" xfId="62" applyFont="1" applyBorder="1" applyAlignment="1">
      <alignment horizontal="center" vertical="center" wrapText="1"/>
      <protection/>
    </xf>
    <xf numFmtId="0" fontId="84" fillId="0" borderId="0" xfId="62" applyFont="1">
      <alignment/>
      <protection/>
    </xf>
    <xf numFmtId="188" fontId="85" fillId="0" borderId="12" xfId="58" applyNumberFormat="1" applyFont="1" applyFill="1" applyBorder="1" applyAlignment="1">
      <alignment horizontal="center" vertical="center" wrapText="1"/>
    </xf>
    <xf numFmtId="0" fontId="86" fillId="33" borderId="13" xfId="62" applyFont="1" applyFill="1" applyBorder="1" applyAlignment="1">
      <alignment vertical="center"/>
      <protection/>
    </xf>
    <xf numFmtId="0" fontId="86" fillId="33" borderId="14" xfId="62" applyFont="1" applyFill="1" applyBorder="1" applyAlignment="1">
      <alignment vertical="center"/>
      <protection/>
    </xf>
    <xf numFmtId="186" fontId="3" fillId="0" borderId="0" xfId="55" applyFont="1" applyAlignment="1">
      <alignment/>
    </xf>
    <xf numFmtId="186" fontId="3" fillId="0" borderId="0" xfId="55" applyFont="1" applyAlignment="1">
      <alignment horizontal="center"/>
    </xf>
    <xf numFmtId="186" fontId="87" fillId="0" borderId="0" xfId="55" applyFont="1" applyAlignment="1">
      <alignment/>
    </xf>
    <xf numFmtId="186" fontId="88" fillId="0" borderId="0" xfId="55" applyFont="1" applyAlignment="1">
      <alignment vertical="center"/>
    </xf>
    <xf numFmtId="186" fontId="87" fillId="0" borderId="0" xfId="55" applyFont="1" applyAlignment="1">
      <alignment horizontal="center"/>
    </xf>
    <xf numFmtId="0" fontId="89" fillId="34" borderId="15" xfId="62" applyFont="1" applyFill="1" applyBorder="1" applyAlignment="1">
      <alignment horizontal="center" wrapText="1"/>
      <protection/>
    </xf>
    <xf numFmtId="188" fontId="87" fillId="0" borderId="10" xfId="58" applyNumberFormat="1" applyFont="1" applyBorder="1" applyAlignment="1">
      <alignment vertical="center"/>
    </xf>
    <xf numFmtId="193" fontId="3" fillId="0" borderId="15" xfId="62" applyNumberFormat="1" applyFont="1" applyBorder="1" applyAlignment="1">
      <alignment/>
      <protection/>
    </xf>
    <xf numFmtId="0" fontId="90" fillId="0" borderId="10" xfId="55" applyNumberFormat="1" applyFont="1" applyFill="1" applyBorder="1" applyAlignment="1">
      <alignment horizontal="center" vertical="center" wrapText="1"/>
    </xf>
    <xf numFmtId="192" fontId="91" fillId="0" borderId="10" xfId="55" applyNumberFormat="1" applyFont="1" applyFill="1" applyBorder="1" applyAlignment="1">
      <alignment horizontal="center" vertical="center" wrapText="1"/>
    </xf>
    <xf numFmtId="192" fontId="91" fillId="35" borderId="10" xfId="55" applyNumberFormat="1" applyFont="1" applyFill="1" applyBorder="1" applyAlignment="1">
      <alignment horizontal="center" vertical="center" wrapText="1"/>
    </xf>
    <xf numFmtId="0" fontId="78" fillId="0" borderId="10" xfId="62" applyFont="1" applyBorder="1" applyAlignment="1">
      <alignment horizontal="center" vertical="center" wrapText="1"/>
      <protection/>
    </xf>
    <xf numFmtId="0" fontId="92" fillId="0" borderId="14" xfId="55" applyNumberFormat="1" applyFont="1" applyFill="1" applyBorder="1" applyAlignment="1">
      <alignment horizontal="center" vertical="center" wrapText="1"/>
    </xf>
    <xf numFmtId="0" fontId="3" fillId="0" borderId="10" xfId="62" applyFont="1" applyBorder="1">
      <alignment/>
      <protection/>
    </xf>
    <xf numFmtId="192" fontId="86" fillId="33" borderId="10" xfId="62" applyNumberFormat="1" applyFont="1" applyFill="1" applyBorder="1" applyAlignment="1">
      <alignment vertical="center"/>
      <protection/>
    </xf>
    <xf numFmtId="0" fontId="13" fillId="34" borderId="16" xfId="62" applyFont="1" applyFill="1" applyBorder="1" applyAlignment="1">
      <alignment horizontal="center" wrapText="1"/>
      <protection/>
    </xf>
    <xf numFmtId="0" fontId="13" fillId="34" borderId="15" xfId="62" applyFont="1" applyFill="1" applyBorder="1" applyAlignment="1">
      <alignment horizontal="center" wrapText="1"/>
      <protection/>
    </xf>
    <xf numFmtId="193" fontId="13" fillId="0" borderId="15" xfId="62" applyNumberFormat="1" applyFont="1" applyBorder="1" applyAlignment="1">
      <alignment wrapText="1"/>
      <protection/>
    </xf>
    <xf numFmtId="0" fontId="11" fillId="0" borderId="0" xfId="0" applyFont="1" applyAlignment="1">
      <alignment horizontal="center" vertical="center" wrapText="1"/>
    </xf>
    <xf numFmtId="0" fontId="81" fillId="0" borderId="10" xfId="0" applyFont="1" applyBorder="1" applyAlignment="1">
      <alignment horizontal="center" vertical="center" wrapText="1"/>
    </xf>
    <xf numFmtId="0" fontId="8" fillId="36" borderId="10" xfId="62" applyFont="1" applyFill="1" applyBorder="1" applyAlignment="1">
      <alignment horizontal="center" vertical="center" wrapText="1"/>
      <protection/>
    </xf>
    <xf numFmtId="0" fontId="8" fillId="37" borderId="10" xfId="62" applyFont="1" applyFill="1" applyBorder="1" applyAlignment="1">
      <alignment horizontal="center" vertical="center" wrapText="1"/>
      <protection/>
    </xf>
    <xf numFmtId="0" fontId="8" fillId="3" borderId="10" xfId="62" applyFont="1" applyFill="1" applyBorder="1" applyAlignment="1">
      <alignment horizontal="center" vertical="center" wrapText="1"/>
      <protection/>
    </xf>
    <xf numFmtId="0" fontId="9" fillId="3" borderId="10" xfId="0" applyFont="1" applyFill="1" applyBorder="1" applyAlignment="1">
      <alignment horizontal="center" vertical="center" wrapText="1"/>
    </xf>
    <xf numFmtId="188" fontId="92" fillId="0" borderId="17" xfId="58" applyNumberFormat="1" applyFont="1" applyFill="1" applyBorder="1" applyAlignment="1">
      <alignment horizontal="center" vertical="center"/>
    </xf>
    <xf numFmtId="0" fontId="0" fillId="0" borderId="0" xfId="0" applyAlignment="1">
      <alignment/>
    </xf>
    <xf numFmtId="0" fontId="85" fillId="37" borderId="18" xfId="62" applyFont="1" applyFill="1" applyBorder="1" applyAlignment="1">
      <alignment horizontal="center" vertical="center" wrapText="1"/>
      <protection/>
    </xf>
    <xf numFmtId="0" fontId="85" fillId="37" borderId="19" xfId="55" applyNumberFormat="1" applyFont="1" applyFill="1" applyBorder="1" applyAlignment="1">
      <alignment horizontal="center" vertical="center" wrapText="1"/>
    </xf>
    <xf numFmtId="0" fontId="85" fillId="37" borderId="20" xfId="62" applyFont="1" applyFill="1" applyBorder="1" applyAlignment="1">
      <alignment horizontal="center" vertical="center" wrapText="1"/>
      <protection/>
    </xf>
    <xf numFmtId="0" fontId="85" fillId="37" borderId="21" xfId="62" applyFont="1" applyFill="1" applyBorder="1" applyAlignment="1">
      <alignment horizontal="center" vertical="center" wrapText="1"/>
      <protection/>
    </xf>
    <xf numFmtId="0" fontId="2" fillId="0" borderId="22" xfId="0" applyFont="1" applyBorder="1" applyAlignment="1">
      <alignment horizontal="justify" vertical="center"/>
    </xf>
    <xf numFmtId="0" fontId="0" fillId="0" borderId="0" xfId="62" applyAlignment="1">
      <alignment horizontal="center" vertical="center" wrapText="1"/>
      <protection/>
    </xf>
    <xf numFmtId="0" fontId="0" fillId="0" borderId="0" xfId="62" applyBorder="1" applyAlignment="1">
      <alignment horizontal="center" vertical="center" wrapText="1"/>
      <protection/>
    </xf>
    <xf numFmtId="0" fontId="0" fillId="0" borderId="10" xfId="62" applyBorder="1" applyAlignment="1">
      <alignment horizontal="center" vertical="center" wrapText="1"/>
      <protection/>
    </xf>
    <xf numFmtId="0" fontId="8" fillId="0" borderId="10" xfId="62" applyFont="1" applyBorder="1" applyAlignment="1">
      <alignment horizontal="center" vertical="center" wrapText="1"/>
      <protection/>
    </xf>
    <xf numFmtId="0" fontId="0" fillId="0" borderId="0" xfId="0" applyAlignment="1">
      <alignment horizontal="center" vertical="center" wrapText="1"/>
    </xf>
    <xf numFmtId="0" fontId="0" fillId="0" borderId="0" xfId="0" applyFont="1" applyAlignment="1">
      <alignment horizontal="center" vertical="center" wrapText="1"/>
    </xf>
    <xf numFmtId="0" fontId="11" fillId="0" borderId="23" xfId="0" applyFont="1" applyBorder="1" applyAlignment="1">
      <alignment horizontal="center" vertical="center" wrapText="1"/>
    </xf>
    <xf numFmtId="0" fontId="8" fillId="0" borderId="13" xfId="62" applyFont="1" applyBorder="1" applyAlignment="1">
      <alignment horizontal="center" vertical="center" wrapText="1"/>
      <protection/>
    </xf>
    <xf numFmtId="0" fontId="0" fillId="0" borderId="14" xfId="62" applyBorder="1" applyAlignment="1">
      <alignment horizontal="center" vertical="center" wrapText="1"/>
      <protection/>
    </xf>
    <xf numFmtId="0" fontId="1" fillId="0" borderId="0" xfId="0" applyFont="1" applyAlignment="1">
      <alignment horizontal="center" vertical="center" wrapText="1"/>
    </xf>
    <xf numFmtId="0" fontId="80" fillId="0" borderId="23" xfId="0" applyFont="1" applyBorder="1" applyAlignment="1">
      <alignment horizontal="center" vertical="center" wrapText="1"/>
    </xf>
    <xf numFmtId="0" fontId="0" fillId="0" borderId="18" xfId="62" applyBorder="1" applyAlignment="1">
      <alignment horizontal="center" vertical="center" wrapText="1"/>
      <protection/>
    </xf>
    <xf numFmtId="0" fontId="80" fillId="0" borderId="24" xfId="0" applyFont="1" applyBorder="1" applyAlignment="1">
      <alignment horizontal="center" vertical="center" wrapText="1"/>
    </xf>
    <xf numFmtId="0" fontId="8" fillId="0" borderId="10" xfId="62" applyFont="1" applyFill="1" applyBorder="1" applyAlignment="1">
      <alignment horizontal="center" vertical="center" wrapText="1"/>
      <protection/>
    </xf>
    <xf numFmtId="0" fontId="10" fillId="0" borderId="0" xfId="0" applyFont="1" applyAlignment="1">
      <alignment horizontal="center" vertical="center" wrapText="1"/>
    </xf>
    <xf numFmtId="0" fontId="93"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94" fillId="0" borderId="10" xfId="0" applyFont="1" applyBorder="1" applyAlignment="1">
      <alignment horizontal="center" vertical="center" wrapText="1"/>
    </xf>
    <xf numFmtId="0" fontId="0" fillId="0" borderId="0" xfId="62" applyAlignment="1">
      <alignment horizontal="center" vertical="center"/>
      <protection/>
    </xf>
    <xf numFmtId="0" fontId="8" fillId="0" borderId="0" xfId="0" applyFont="1" applyAlignment="1">
      <alignment vertical="center"/>
    </xf>
    <xf numFmtId="0" fontId="8" fillId="0" borderId="0" xfId="62" applyFont="1" applyAlignment="1">
      <alignment vertical="center"/>
      <protection/>
    </xf>
    <xf numFmtId="0" fontId="9" fillId="0" borderId="10" xfId="62" applyFont="1" applyFill="1" applyBorder="1" applyAlignment="1">
      <alignment horizontal="center" vertical="center" wrapText="1"/>
      <protection/>
    </xf>
    <xf numFmtId="0" fontId="0" fillId="0" borderId="0" xfId="62" applyAlignment="1">
      <alignment vertical="center"/>
      <protection/>
    </xf>
    <xf numFmtId="0" fontId="9" fillId="0" borderId="10" xfId="62" applyFont="1" applyBorder="1" applyAlignment="1">
      <alignment horizontal="center" vertical="center" wrapText="1"/>
      <protection/>
    </xf>
    <xf numFmtId="0" fontId="5" fillId="0" borderId="22" xfId="0" applyFont="1" applyBorder="1" applyAlignment="1">
      <alignment horizontal="center" vertical="center"/>
    </xf>
    <xf numFmtId="0" fontId="2" fillId="0" borderId="10" xfId="0" applyFont="1" applyBorder="1" applyAlignment="1">
      <alignment horizontal="justify" vertical="center" wrapText="1"/>
    </xf>
    <xf numFmtId="188" fontId="92" fillId="0" borderId="25" xfId="58" applyNumberFormat="1" applyFont="1" applyFill="1" applyBorder="1" applyAlignment="1">
      <alignment horizontal="center" vertical="center"/>
    </xf>
    <xf numFmtId="0" fontId="5" fillId="0" borderId="10" xfId="0" applyFont="1" applyBorder="1" applyAlignment="1">
      <alignment horizontal="center" vertical="center"/>
    </xf>
    <xf numFmtId="188" fontId="92" fillId="0" borderId="10" xfId="58" applyNumberFormat="1" applyFont="1" applyFill="1" applyBorder="1" applyAlignment="1">
      <alignment horizontal="center" vertical="center"/>
    </xf>
    <xf numFmtId="0" fontId="77" fillId="0" borderId="14" xfId="62" applyFont="1" applyBorder="1" applyAlignment="1">
      <alignment horizontal="center" vertical="center" wrapText="1"/>
      <protection/>
    </xf>
    <xf numFmtId="0" fontId="3" fillId="0" borderId="23" xfId="62" applyFont="1" applyBorder="1" applyAlignment="1">
      <alignment horizontal="center" wrapText="1"/>
      <protection/>
    </xf>
    <xf numFmtId="0" fontId="3" fillId="0" borderId="23" xfId="62" applyFont="1" applyBorder="1" applyAlignment="1">
      <alignment horizontal="center"/>
      <protection/>
    </xf>
    <xf numFmtId="188" fontId="86" fillId="0" borderId="10" xfId="58" applyNumberFormat="1" applyFont="1" applyFill="1" applyBorder="1" applyAlignment="1">
      <alignment vertical="center"/>
    </xf>
    <xf numFmtId="188" fontId="13" fillId="0" borderId="10" xfId="62" applyNumberFormat="1" applyFont="1" applyFill="1" applyBorder="1">
      <alignment/>
      <protection/>
    </xf>
    <xf numFmtId="0" fontId="91" fillId="3" borderId="10" xfId="62" applyFont="1" applyFill="1" applyBorder="1" applyAlignment="1">
      <alignment horizontal="center" vertical="center" wrapText="1"/>
      <protection/>
    </xf>
    <xf numFmtId="0" fontId="91" fillId="3" borderId="18" xfId="62" applyFont="1" applyFill="1" applyBorder="1" applyAlignment="1">
      <alignment horizontal="center" vertical="center" wrapText="1"/>
      <protection/>
    </xf>
    <xf numFmtId="0" fontId="91" fillId="3" borderId="18" xfId="55"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7" xfId="0" applyFont="1" applyBorder="1" applyAlignment="1">
      <alignment horizontal="center" vertical="center" wrapText="1"/>
    </xf>
    <xf numFmtId="0" fontId="77" fillId="0" borderId="10" xfId="0" applyFont="1" applyBorder="1" applyAlignment="1">
      <alignment horizontal="center" vertical="center" wrapText="1"/>
    </xf>
    <xf numFmtId="0" fontId="12" fillId="19" borderId="10" xfId="62" applyFont="1" applyFill="1" applyBorder="1" applyAlignment="1">
      <alignment horizontal="center" vertical="center"/>
      <protection/>
    </xf>
    <xf numFmtId="0" fontId="79" fillId="0" borderId="10" xfId="0" applyFont="1" applyFill="1" applyBorder="1" applyAlignment="1">
      <alignment horizontal="center" vertical="center"/>
    </xf>
    <xf numFmtId="0" fontId="0" fillId="0" borderId="0" xfId="0" applyFont="1" applyAlignment="1">
      <alignment horizontal="justify" vertical="center"/>
    </xf>
    <xf numFmtId="0" fontId="0" fillId="0" borderId="26" xfId="0" applyFont="1" applyBorder="1" applyAlignment="1">
      <alignment horizontal="justify"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8" fillId="37" borderId="1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xf>
    <xf numFmtId="0" fontId="10" fillId="0" borderId="0" xfId="0" applyFont="1" applyBorder="1" applyAlignment="1">
      <alignment vertical="top" wrapText="1"/>
    </xf>
    <xf numFmtId="0" fontId="0" fillId="0" borderId="17" xfId="0" applyFont="1" applyBorder="1" applyAlignment="1">
      <alignment horizontal="center" vertical="top" wrapText="1"/>
    </xf>
    <xf numFmtId="0" fontId="8" fillId="0" borderId="17" xfId="0" applyFont="1" applyBorder="1" applyAlignment="1">
      <alignment horizontal="center" vertical="top"/>
    </xf>
    <xf numFmtId="0" fontId="0" fillId="0" borderId="10" xfId="0" applyFont="1" applyBorder="1" applyAlignment="1">
      <alignment horizontal="center" vertical="top"/>
    </xf>
    <xf numFmtId="0" fontId="8" fillId="0" borderId="10" xfId="0" applyFont="1" applyBorder="1" applyAlignment="1">
      <alignment horizontal="justify" vertical="center"/>
    </xf>
    <xf numFmtId="0" fontId="8" fillId="0" borderId="27" xfId="0" applyFont="1" applyBorder="1" applyAlignment="1">
      <alignment horizontal="justify" vertical="center" wrapText="1"/>
    </xf>
    <xf numFmtId="0" fontId="0" fillId="0" borderId="27" xfId="0" applyFont="1" applyBorder="1" applyAlignment="1">
      <alignment horizontal="justify" vertical="center" wrapText="1"/>
    </xf>
    <xf numFmtId="0" fontId="8" fillId="0" borderId="28" xfId="0" applyFont="1" applyBorder="1" applyAlignment="1">
      <alignment horizontal="justify" vertical="center"/>
    </xf>
    <xf numFmtId="0" fontId="8" fillId="0" borderId="27" xfId="0" applyFont="1" applyBorder="1" applyAlignment="1">
      <alignment horizontal="justify" vertical="center"/>
    </xf>
    <xf numFmtId="0" fontId="0" fillId="0" borderId="10" xfId="0" applyFont="1" applyBorder="1" applyAlignment="1">
      <alignment horizontal="justify" vertical="center" wrapText="1"/>
    </xf>
    <xf numFmtId="0" fontId="8" fillId="0" borderId="17" xfId="0" applyFont="1" applyBorder="1" applyAlignment="1">
      <alignment horizontal="center" vertical="top" wrapText="1"/>
    </xf>
    <xf numFmtId="0" fontId="0" fillId="0" borderId="28" xfId="0" applyFont="1" applyBorder="1" applyAlignment="1">
      <alignment horizontal="justify" vertical="center" wrapText="1"/>
    </xf>
    <xf numFmtId="0" fontId="8" fillId="0" borderId="26" xfId="0" applyFont="1" applyBorder="1" applyAlignment="1">
      <alignment horizontal="justify" vertical="center"/>
    </xf>
    <xf numFmtId="0" fontId="0" fillId="0" borderId="25" xfId="0" applyFont="1" applyBorder="1" applyAlignment="1">
      <alignment horizontal="center" vertical="top" wrapText="1"/>
    </xf>
    <xf numFmtId="0" fontId="8" fillId="0" borderId="18" xfId="0" applyFont="1" applyBorder="1" applyAlignment="1">
      <alignment horizontal="center" vertical="top"/>
    </xf>
    <xf numFmtId="0" fontId="8" fillId="0" borderId="18" xfId="0" applyFont="1" applyBorder="1" applyAlignment="1">
      <alignment horizontal="justify" vertical="center"/>
    </xf>
    <xf numFmtId="0" fontId="0" fillId="0" borderId="26" xfId="0" applyFont="1" applyBorder="1" applyAlignment="1">
      <alignment horizontal="justify" vertical="center"/>
    </xf>
    <xf numFmtId="0" fontId="0" fillId="0" borderId="28" xfId="0" applyFont="1" applyBorder="1" applyAlignment="1">
      <alignment horizontal="justify" vertical="center"/>
    </xf>
    <xf numFmtId="0" fontId="8" fillId="0" borderId="29" xfId="0" applyFont="1" applyBorder="1" applyAlignment="1">
      <alignment horizontal="justify" vertical="center"/>
    </xf>
    <xf numFmtId="0" fontId="0" fillId="0" borderId="30" xfId="0" applyFont="1" applyBorder="1" applyAlignment="1">
      <alignment horizontal="justify" vertical="center" wrapText="1"/>
    </xf>
    <xf numFmtId="0" fontId="8" fillId="0" borderId="25" xfId="0" applyFont="1" applyFill="1" applyBorder="1" applyAlignment="1">
      <alignment horizontal="center" vertical="center" wrapText="1"/>
    </xf>
    <xf numFmtId="0" fontId="8" fillId="0" borderId="31" xfId="0" applyFont="1" applyBorder="1" applyAlignment="1">
      <alignment horizontal="center" vertical="top"/>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8" fillId="0" borderId="18"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wrapText="1"/>
    </xf>
    <xf numFmtId="0" fontId="4" fillId="0" borderId="10" xfId="0" applyFont="1" applyBorder="1" applyAlignment="1">
      <alignment/>
    </xf>
    <xf numFmtId="0" fontId="11" fillId="0" borderId="33"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96" fillId="0" borderId="10"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10" fillId="0" borderId="0" xfId="0" applyFont="1" applyAlignment="1">
      <alignment/>
    </xf>
    <xf numFmtId="0" fontId="11" fillId="0" borderId="0" xfId="0" applyFont="1" applyAlignment="1">
      <alignment/>
    </xf>
    <xf numFmtId="0" fontId="89" fillId="7" borderId="0" xfId="62" applyFont="1" applyFill="1" applyBorder="1" applyAlignment="1">
      <alignment horizontal="center" wrapText="1"/>
      <protection/>
    </xf>
    <xf numFmtId="0" fontId="89" fillId="0" borderId="0" xfId="62" applyFont="1" applyBorder="1" applyAlignment="1">
      <alignment horizontal="center" wrapText="1"/>
      <protection/>
    </xf>
    <xf numFmtId="0" fontId="3" fillId="0" borderId="0" xfId="62" applyFont="1" applyBorder="1" applyAlignment="1">
      <alignment/>
      <protection/>
    </xf>
    <xf numFmtId="0" fontId="3" fillId="0" borderId="0" xfId="62" applyFont="1" applyBorder="1">
      <alignment/>
      <protection/>
    </xf>
    <xf numFmtId="188" fontId="86" fillId="0" borderId="0" xfId="58" applyNumberFormat="1" applyFont="1" applyBorder="1" applyAlignment="1">
      <alignment vertical="center"/>
    </xf>
    <xf numFmtId="188" fontId="13" fillId="0" borderId="0" xfId="62" applyNumberFormat="1" applyFont="1" applyFill="1" applyBorder="1">
      <alignment/>
      <protection/>
    </xf>
    <xf numFmtId="188" fontId="3" fillId="0" borderId="10" xfId="58" applyNumberFormat="1" applyFont="1" applyBorder="1" applyAlignment="1">
      <alignment vertical="center"/>
    </xf>
    <xf numFmtId="188" fontId="92" fillId="2" borderId="17" xfId="58" applyNumberFormat="1" applyFont="1" applyFill="1" applyBorder="1" applyAlignment="1">
      <alignment horizontal="center" vertical="center"/>
    </xf>
    <xf numFmtId="188" fontId="0" fillId="0" borderId="0" xfId="0" applyNumberFormat="1" applyAlignment="1">
      <alignment/>
    </xf>
    <xf numFmtId="0" fontId="97" fillId="0" borderId="10" xfId="62" applyFont="1" applyFill="1" applyBorder="1" applyAlignment="1">
      <alignment horizontal="center" vertical="center" wrapText="1"/>
      <protection/>
    </xf>
    <xf numFmtId="0" fontId="98" fillId="0" borderId="10" xfId="62" applyFont="1" applyFill="1" applyBorder="1" applyAlignment="1">
      <alignment horizontal="center" vertical="center" wrapText="1"/>
      <protection/>
    </xf>
    <xf numFmtId="0" fontId="98" fillId="0" borderId="13" xfId="55" applyNumberFormat="1" applyFont="1" applyFill="1" applyBorder="1" applyAlignment="1">
      <alignment horizontal="center" vertical="center" wrapText="1"/>
    </xf>
    <xf numFmtId="188" fontId="98" fillId="0" borderId="27" xfId="58" applyNumberFormat="1" applyFont="1" applyFill="1" applyBorder="1" applyAlignment="1">
      <alignment horizontal="center" vertical="center" wrapText="1"/>
    </xf>
    <xf numFmtId="188" fontId="98" fillId="0" borderId="10" xfId="58" applyNumberFormat="1" applyFont="1" applyFill="1" applyBorder="1" applyAlignment="1">
      <alignment horizontal="center" vertical="center" wrapText="1"/>
    </xf>
    <xf numFmtId="188" fontId="98" fillId="0" borderId="13" xfId="58" applyNumberFormat="1" applyFont="1" applyFill="1" applyBorder="1" applyAlignment="1">
      <alignment horizontal="center" vertical="center" wrapText="1"/>
    </xf>
    <xf numFmtId="188" fontId="97" fillId="0" borderId="12" xfId="58" applyNumberFormat="1" applyFont="1" applyFill="1" applyBorder="1" applyAlignment="1">
      <alignment horizontal="center" vertical="center" wrapText="1"/>
    </xf>
    <xf numFmtId="0" fontId="98" fillId="0" borderId="13" xfId="62" applyFont="1" applyFill="1" applyBorder="1" applyAlignment="1">
      <alignment horizontal="center" vertical="center" wrapText="1"/>
      <protection/>
    </xf>
    <xf numFmtId="192" fontId="98" fillId="0" borderId="27" xfId="62" applyNumberFormat="1" applyFont="1" applyFill="1" applyBorder="1" applyAlignment="1">
      <alignment horizontal="center" vertical="center" wrapText="1"/>
      <protection/>
    </xf>
    <xf numFmtId="192" fontId="98" fillId="0" borderId="34" xfId="62" applyNumberFormat="1" applyFont="1" applyFill="1" applyBorder="1" applyAlignment="1">
      <alignment horizontal="center" vertical="center" wrapText="1"/>
      <protection/>
    </xf>
    <xf numFmtId="188" fontId="97" fillId="0" borderId="35" xfId="58" applyNumberFormat="1" applyFont="1" applyFill="1" applyBorder="1" applyAlignment="1">
      <alignment horizontal="center" vertical="center" wrapText="1"/>
    </xf>
    <xf numFmtId="0" fontId="97" fillId="33" borderId="13" xfId="62" applyFont="1" applyFill="1" applyBorder="1" applyAlignment="1">
      <alignment vertical="center"/>
      <protection/>
    </xf>
    <xf numFmtId="0" fontId="97" fillId="33" borderId="14" xfId="62" applyFont="1" applyFill="1" applyBorder="1" applyAlignment="1">
      <alignment vertical="center"/>
      <protection/>
    </xf>
    <xf numFmtId="0" fontId="99" fillId="0" borderId="0" xfId="62" applyFont="1">
      <alignment/>
      <protection/>
    </xf>
    <xf numFmtId="192" fontId="97" fillId="33" borderId="10" xfId="62" applyNumberFormat="1" applyFont="1" applyFill="1" applyBorder="1" applyAlignment="1">
      <alignment vertical="center"/>
      <protection/>
    </xf>
    <xf numFmtId="188" fontId="97" fillId="0" borderId="10" xfId="58" applyNumberFormat="1" applyFont="1" applyBorder="1" applyAlignment="1">
      <alignment vertical="center"/>
    </xf>
    <xf numFmtId="0" fontId="85" fillId="0" borderId="13" xfId="62" applyFont="1" applyFill="1" applyBorder="1" applyAlignment="1">
      <alignment horizontal="center" vertical="center" wrapText="1"/>
      <protection/>
    </xf>
    <xf numFmtId="0" fontId="92" fillId="0" borderId="14" xfId="62" applyFont="1" applyFill="1" applyBorder="1" applyAlignment="1">
      <alignment horizontal="center" vertical="center" wrapText="1"/>
      <protection/>
    </xf>
    <xf numFmtId="0" fontId="77" fillId="0" borderId="10" xfId="0" applyFont="1" applyBorder="1" applyAlignment="1">
      <alignment horizontal="center" vertical="center" wrapText="1"/>
    </xf>
    <xf numFmtId="0" fontId="91" fillId="0" borderId="10" xfId="62" applyFont="1" applyFill="1" applyBorder="1" applyAlignment="1">
      <alignment horizontal="center" vertical="center" wrapText="1"/>
      <protection/>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center"/>
    </xf>
    <xf numFmtId="0" fontId="76" fillId="33" borderId="0" xfId="0" applyFont="1" applyFill="1" applyAlignment="1">
      <alignment/>
    </xf>
    <xf numFmtId="0" fontId="100" fillId="33" borderId="29" xfId="0" applyFont="1" applyFill="1" applyBorder="1" applyAlignment="1">
      <alignment horizontal="center" vertical="center"/>
    </xf>
    <xf numFmtId="0" fontId="0" fillId="33" borderId="0" xfId="0" applyFont="1" applyFill="1" applyBorder="1" applyAlignment="1">
      <alignment/>
    </xf>
    <xf numFmtId="0" fontId="101" fillId="33" borderId="36" xfId="0" applyFont="1" applyFill="1" applyBorder="1" applyAlignment="1">
      <alignment vertical="center"/>
    </xf>
    <xf numFmtId="0" fontId="101" fillId="33" borderId="22" xfId="0" applyFont="1" applyFill="1" applyBorder="1" applyAlignment="1">
      <alignment vertical="center"/>
    </xf>
    <xf numFmtId="0" fontId="101" fillId="33" borderId="22" xfId="0" applyFont="1" applyFill="1" applyBorder="1" applyAlignment="1">
      <alignment horizontal="center" vertical="center"/>
    </xf>
    <xf numFmtId="41" fontId="0" fillId="33" borderId="0" xfId="52" applyNumberFormat="1"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184" fontId="0" fillId="33" borderId="0" xfId="52" applyFont="1" applyFill="1" applyAlignment="1">
      <alignment vertical="center"/>
    </xf>
    <xf numFmtId="0" fontId="101" fillId="33" borderId="26" xfId="0" applyFont="1" applyFill="1" applyBorder="1" applyAlignment="1">
      <alignment horizontal="justify" vertical="center" wrapText="1"/>
    </xf>
    <xf numFmtId="0" fontId="101" fillId="33" borderId="26" xfId="0" applyFont="1" applyFill="1" applyBorder="1" applyAlignment="1">
      <alignment vertical="center"/>
    </xf>
    <xf numFmtId="0" fontId="101" fillId="33" borderId="26" xfId="0" applyFont="1" applyFill="1" applyBorder="1" applyAlignment="1">
      <alignment horizontal="center" vertical="center"/>
    </xf>
    <xf numFmtId="180" fontId="101" fillId="33" borderId="26" xfId="54" applyNumberFormat="1" applyFont="1" applyFill="1" applyBorder="1" applyAlignment="1">
      <alignment horizontal="justify" vertical="center" wrapText="1"/>
    </xf>
    <xf numFmtId="0" fontId="101" fillId="33" borderId="0" xfId="0" applyFont="1" applyFill="1" applyBorder="1" applyAlignment="1">
      <alignment horizontal="justify" vertical="center" wrapText="1"/>
    </xf>
    <xf numFmtId="0" fontId="101" fillId="33" borderId="0" xfId="0" applyFont="1" applyFill="1" applyBorder="1" applyAlignment="1">
      <alignment/>
    </xf>
    <xf numFmtId="0" fontId="101" fillId="33" borderId="0" xfId="0" applyFont="1" applyFill="1" applyBorder="1" applyAlignment="1">
      <alignment horizontal="center"/>
    </xf>
    <xf numFmtId="0" fontId="76" fillId="33" borderId="0" xfId="0" applyFont="1" applyFill="1" applyBorder="1" applyAlignment="1">
      <alignment horizontal="center"/>
    </xf>
    <xf numFmtId="0" fontId="102" fillId="33" borderId="37" xfId="0" applyFont="1" applyFill="1" applyBorder="1" applyAlignment="1">
      <alignment horizontal="center" vertical="justify" wrapText="1"/>
    </xf>
    <xf numFmtId="0" fontId="102" fillId="33" borderId="38" xfId="0" applyFont="1" applyFill="1" applyBorder="1" applyAlignment="1">
      <alignment horizontal="center"/>
    </xf>
    <xf numFmtId="0" fontId="103" fillId="33" borderId="0" xfId="0" applyFont="1" applyFill="1" applyBorder="1" applyAlignment="1">
      <alignment/>
    </xf>
    <xf numFmtId="0" fontId="103" fillId="33" borderId="36" xfId="0" applyFont="1" applyFill="1" applyBorder="1" applyAlignment="1">
      <alignment/>
    </xf>
    <xf numFmtId="0" fontId="103" fillId="33" borderId="38" xfId="0" applyFont="1" applyFill="1" applyBorder="1" applyAlignment="1">
      <alignment/>
    </xf>
    <xf numFmtId="0" fontId="103" fillId="33" borderId="33" xfId="0" applyFont="1" applyFill="1" applyBorder="1" applyAlignment="1">
      <alignment horizontal="center"/>
    </xf>
    <xf numFmtId="191" fontId="103" fillId="33" borderId="33" xfId="54" applyNumberFormat="1" applyFont="1" applyFill="1" applyBorder="1" applyAlignment="1">
      <alignment/>
    </xf>
    <xf numFmtId="39" fontId="103" fillId="33" borderId="0" xfId="54" applyNumberFormat="1" applyFont="1" applyFill="1" applyBorder="1" applyAlignment="1">
      <alignment/>
    </xf>
    <xf numFmtId="171" fontId="102" fillId="33" borderId="36" xfId="54" applyNumberFormat="1" applyFont="1" applyFill="1" applyBorder="1" applyAlignment="1">
      <alignment horizontal="center"/>
    </xf>
    <xf numFmtId="0" fontId="103" fillId="33" borderId="0" xfId="0" applyFont="1" applyFill="1" applyBorder="1" applyAlignment="1">
      <alignment horizontal="center"/>
    </xf>
    <xf numFmtId="191" fontId="103" fillId="33" borderId="0" xfId="54" applyNumberFormat="1" applyFont="1" applyFill="1" applyBorder="1" applyAlignment="1">
      <alignment/>
    </xf>
    <xf numFmtId="171" fontId="103" fillId="33" borderId="0" xfId="54" applyNumberFormat="1" applyFont="1" applyFill="1" applyBorder="1" applyAlignment="1">
      <alignment/>
    </xf>
    <xf numFmtId="2" fontId="103" fillId="33" borderId="0" xfId="65" applyNumberFormat="1" applyFont="1" applyFill="1" applyBorder="1" applyAlignment="1">
      <alignment/>
    </xf>
    <xf numFmtId="181" fontId="103" fillId="33" borderId="0" xfId="59" applyNumberFormat="1" applyFont="1" applyFill="1" applyBorder="1" applyAlignment="1">
      <alignment/>
    </xf>
    <xf numFmtId="181" fontId="0" fillId="33" borderId="0" xfId="0" applyNumberFormat="1" applyFill="1" applyAlignment="1">
      <alignment/>
    </xf>
    <xf numFmtId="171" fontId="103" fillId="33" borderId="36" xfId="54" applyNumberFormat="1" applyFont="1" applyFill="1" applyBorder="1" applyAlignment="1">
      <alignment/>
    </xf>
    <xf numFmtId="0" fontId="103" fillId="33" borderId="33" xfId="0" applyFont="1" applyFill="1" applyBorder="1" applyAlignment="1">
      <alignment horizontal="right" vertical="center"/>
    </xf>
    <xf numFmtId="2" fontId="103" fillId="33" borderId="0" xfId="0" applyNumberFormat="1" applyFont="1" applyFill="1" applyBorder="1" applyAlignment="1">
      <alignment/>
    </xf>
    <xf numFmtId="0" fontId="102" fillId="33" borderId="36" xfId="0" applyFont="1" applyFill="1" applyBorder="1" applyAlignment="1">
      <alignment horizontal="center" vertical="center"/>
    </xf>
    <xf numFmtId="0" fontId="103" fillId="33" borderId="0" xfId="0" applyFont="1" applyFill="1" applyBorder="1" applyAlignment="1">
      <alignment horizontal="center" vertical="center"/>
    </xf>
    <xf numFmtId="9" fontId="0" fillId="33" borderId="0" xfId="65" applyFont="1" applyFill="1" applyAlignment="1">
      <alignment/>
    </xf>
    <xf numFmtId="0" fontId="103" fillId="33" borderId="39" xfId="0" applyFont="1" applyFill="1" applyBorder="1" applyAlignment="1">
      <alignment/>
    </xf>
    <xf numFmtId="0" fontId="103" fillId="33" borderId="33" xfId="0" applyFont="1" applyFill="1" applyBorder="1" applyAlignment="1">
      <alignment/>
    </xf>
    <xf numFmtId="0" fontId="103" fillId="33" borderId="24" xfId="0" applyFont="1" applyFill="1" applyBorder="1" applyAlignment="1">
      <alignment/>
    </xf>
    <xf numFmtId="49" fontId="103" fillId="33" borderId="38" xfId="0" applyNumberFormat="1" applyFont="1" applyFill="1" applyBorder="1" applyAlignment="1">
      <alignment/>
    </xf>
    <xf numFmtId="0" fontId="104" fillId="33" borderId="0" xfId="0" applyFont="1" applyFill="1" applyAlignment="1">
      <alignment horizontal="left"/>
    </xf>
    <xf numFmtId="0" fontId="105" fillId="33" borderId="0" xfId="0" applyFont="1" applyFill="1" applyAlignment="1">
      <alignment/>
    </xf>
    <xf numFmtId="0" fontId="106" fillId="33" borderId="0" xfId="0" applyFont="1" applyFill="1" applyAlignment="1">
      <alignment/>
    </xf>
    <xf numFmtId="0" fontId="105" fillId="33" borderId="26" xfId="0" applyFont="1" applyFill="1" applyBorder="1" applyAlignment="1">
      <alignment horizontal="center" vertical="center"/>
    </xf>
    <xf numFmtId="0" fontId="105" fillId="33" borderId="26" xfId="0" applyFont="1" applyFill="1" applyBorder="1" applyAlignment="1">
      <alignment horizontal="center" vertical="center" wrapText="1"/>
    </xf>
    <xf numFmtId="0" fontId="106" fillId="33" borderId="22" xfId="0" applyFont="1" applyFill="1" applyBorder="1" applyAlignment="1">
      <alignment horizontal="center"/>
    </xf>
    <xf numFmtId="0" fontId="106" fillId="33" borderId="22" xfId="0" applyFont="1" applyFill="1" applyBorder="1" applyAlignment="1">
      <alignment horizontal="center" vertical="center"/>
    </xf>
    <xf numFmtId="0" fontId="105" fillId="33" borderId="40" xfId="0" applyFont="1" applyFill="1" applyBorder="1" applyAlignment="1">
      <alignment horizontal="justify" vertical="justify" wrapText="1"/>
    </xf>
    <xf numFmtId="190" fontId="12" fillId="33" borderId="40" xfId="65" applyNumberFormat="1" applyFont="1" applyFill="1" applyBorder="1" applyAlignment="1">
      <alignment horizontal="center" vertical="justify"/>
    </xf>
    <xf numFmtId="0" fontId="106" fillId="33" borderId="41" xfId="0" applyFont="1" applyFill="1" applyBorder="1" applyAlignment="1">
      <alignment horizontal="left" vertical="center" wrapText="1"/>
    </xf>
    <xf numFmtId="0" fontId="4" fillId="33" borderId="41" xfId="0" applyFont="1" applyFill="1" applyBorder="1" applyAlignment="1">
      <alignment horizontal="justify" vertical="top" wrapText="1"/>
    </xf>
    <xf numFmtId="0" fontId="0" fillId="33" borderId="0" xfId="0" applyFill="1" applyBorder="1" applyAlignment="1">
      <alignment vertical="justify"/>
    </xf>
    <xf numFmtId="0" fontId="0" fillId="33" borderId="0" xfId="0" applyFill="1" applyBorder="1" applyAlignment="1">
      <alignment horizontal="center"/>
    </xf>
    <xf numFmtId="0" fontId="0" fillId="33" borderId="0" xfId="0" applyFill="1" applyBorder="1" applyAlignment="1">
      <alignment/>
    </xf>
    <xf numFmtId="0" fontId="105" fillId="33" borderId="29" xfId="0" applyFont="1" applyFill="1" applyBorder="1" applyAlignment="1">
      <alignment horizontal="center" vertical="center"/>
    </xf>
    <xf numFmtId="0" fontId="106" fillId="33" borderId="42" xfId="0" applyFont="1" applyFill="1" applyBorder="1" applyAlignment="1">
      <alignment horizontal="center"/>
    </xf>
    <xf numFmtId="0" fontId="105" fillId="33" borderId="43" xfId="0" applyFont="1" applyFill="1" applyBorder="1" applyAlignment="1">
      <alignment horizontal="justify" vertical="justify" wrapText="1"/>
    </xf>
    <xf numFmtId="0" fontId="105" fillId="33" borderId="44" xfId="0" applyFont="1" applyFill="1" applyBorder="1" applyAlignment="1">
      <alignment horizontal="justify" vertical="justify" wrapText="1"/>
    </xf>
    <xf numFmtId="190" fontId="12" fillId="33" borderId="45" xfId="65" applyNumberFormat="1" applyFont="1" applyFill="1" applyBorder="1" applyAlignment="1">
      <alignment horizontal="center" vertical="justify"/>
    </xf>
    <xf numFmtId="0" fontId="106" fillId="33" borderId="44" xfId="0" applyFont="1" applyFill="1" applyBorder="1" applyAlignment="1">
      <alignment horizontal="left" vertical="center" wrapText="1"/>
    </xf>
    <xf numFmtId="0" fontId="4" fillId="33" borderId="45" xfId="0" applyFont="1" applyFill="1" applyBorder="1" applyAlignment="1">
      <alignment horizontal="center" vertical="top"/>
    </xf>
    <xf numFmtId="0" fontId="0" fillId="33" borderId="43" xfId="0" applyFill="1" applyBorder="1" applyAlignment="1">
      <alignment wrapText="1"/>
    </xf>
    <xf numFmtId="0" fontId="59" fillId="33" borderId="40" xfId="0" applyFont="1" applyFill="1" applyBorder="1" applyAlignment="1">
      <alignment horizontal="center" vertical="center"/>
    </xf>
    <xf numFmtId="0" fontId="0" fillId="33" borderId="46" xfId="0" applyFill="1" applyBorder="1" applyAlignment="1">
      <alignment wrapText="1"/>
    </xf>
    <xf numFmtId="0" fontId="59" fillId="33" borderId="41" xfId="0" applyFont="1" applyFill="1" applyBorder="1" applyAlignment="1">
      <alignment horizontal="center" vertical="center"/>
    </xf>
    <xf numFmtId="0" fontId="59" fillId="33" borderId="0" xfId="0" applyFont="1" applyFill="1" applyAlignment="1">
      <alignment/>
    </xf>
    <xf numFmtId="0" fontId="91" fillId="0" borderId="10" xfId="55" applyNumberFormat="1" applyFont="1" applyFill="1" applyBorder="1" applyAlignment="1">
      <alignment horizontal="center" vertical="center" wrapText="1"/>
    </xf>
    <xf numFmtId="0" fontId="3" fillId="0" borderId="23" xfId="62" applyFont="1" applyFill="1" applyBorder="1" applyAlignment="1">
      <alignment horizontal="center" wrapText="1"/>
      <protection/>
    </xf>
    <xf numFmtId="193" fontId="3" fillId="0" borderId="15" xfId="62" applyNumberFormat="1" applyFont="1" applyFill="1" applyBorder="1" applyAlignment="1">
      <alignment/>
      <protection/>
    </xf>
    <xf numFmtId="188" fontId="87" fillId="0" borderId="10" xfId="58" applyNumberFormat="1" applyFont="1" applyFill="1" applyBorder="1" applyAlignment="1">
      <alignment vertical="center"/>
    </xf>
    <xf numFmtId="0" fontId="0" fillId="0" borderId="0" xfId="0" applyFill="1" applyAlignment="1">
      <alignment/>
    </xf>
    <xf numFmtId="0" fontId="9" fillId="0" borderId="0" xfId="0" applyFont="1" applyBorder="1" applyAlignment="1">
      <alignment horizontal="left" vertical="top"/>
    </xf>
    <xf numFmtId="0" fontId="8" fillId="0" borderId="10" xfId="0" applyFont="1" applyBorder="1" applyAlignment="1">
      <alignment horizontal="left" wrapText="1"/>
    </xf>
    <xf numFmtId="0" fontId="8" fillId="37" borderId="10" xfId="0" applyFont="1" applyFill="1" applyBorder="1" applyAlignment="1">
      <alignment horizontal="justify" vertical="center" wrapText="1"/>
    </xf>
    <xf numFmtId="0" fontId="8" fillId="0" borderId="0" xfId="0" applyFont="1" applyAlignment="1">
      <alignment horizontal="center" wrapText="1"/>
    </xf>
    <xf numFmtId="0" fontId="0" fillId="33" borderId="0" xfId="0" applyFont="1" applyFill="1" applyAlignment="1">
      <alignment horizontal="justify" vertical="justify"/>
    </xf>
    <xf numFmtId="0" fontId="100" fillId="33" borderId="29" xfId="0" applyFont="1" applyFill="1" applyBorder="1" applyAlignment="1">
      <alignment horizontal="center" vertical="center" wrapText="1"/>
    </xf>
    <xf numFmtId="0" fontId="100" fillId="33" borderId="37" xfId="0" applyFont="1" applyFill="1" applyBorder="1" applyAlignment="1">
      <alignment horizontal="center" vertical="center" wrapText="1"/>
    </xf>
    <xf numFmtId="0" fontId="102" fillId="33" borderId="47" xfId="0" applyFont="1" applyFill="1" applyBorder="1" applyAlignment="1">
      <alignment horizontal="center" vertical="justify" wrapText="1"/>
    </xf>
    <xf numFmtId="0" fontId="102" fillId="33" borderId="48" xfId="0" applyFont="1" applyFill="1" applyBorder="1" applyAlignment="1">
      <alignment horizontal="center" vertical="justify" wrapText="1"/>
    </xf>
    <xf numFmtId="0" fontId="102" fillId="33" borderId="49" xfId="0" applyFont="1" applyFill="1" applyBorder="1" applyAlignment="1">
      <alignment horizontal="center" vertical="justify" wrapText="1"/>
    </xf>
    <xf numFmtId="0" fontId="102" fillId="33" borderId="10" xfId="0" applyFont="1" applyFill="1" applyBorder="1" applyAlignment="1">
      <alignment horizontal="center" vertical="justify" wrapText="1"/>
    </xf>
    <xf numFmtId="0" fontId="104" fillId="33" borderId="0" xfId="0" applyFont="1" applyFill="1" applyAlignment="1">
      <alignment horizontal="justify" vertical="center" wrapText="1"/>
    </xf>
    <xf numFmtId="0" fontId="9" fillId="0" borderId="0" xfId="62" applyFont="1" applyBorder="1" applyAlignment="1">
      <alignment horizontal="left" vertical="top" wrapText="1"/>
      <protection/>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0" xfId="0" applyFont="1" applyAlignment="1">
      <alignment horizontal="center" vertical="center" wrapText="1"/>
    </xf>
    <xf numFmtId="0" fontId="1" fillId="7" borderId="13"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0" xfId="0" applyFont="1" applyAlignment="1">
      <alignment horizontal="center" wrapText="1"/>
    </xf>
    <xf numFmtId="0" fontId="1"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78" fillId="7" borderId="13" xfId="0" applyFont="1" applyFill="1" applyBorder="1" applyAlignment="1">
      <alignment horizontal="center" vertical="center" wrapText="1"/>
    </xf>
    <xf numFmtId="0" fontId="78" fillId="7" borderId="10" xfId="0" applyFont="1" applyFill="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5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32"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1" fillId="7" borderId="10"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7" borderId="10" xfId="0" applyFont="1" applyFill="1" applyBorder="1" applyAlignment="1">
      <alignment horizontal="center" vertical="center" wrapText="1"/>
    </xf>
    <xf numFmtId="0" fontId="8" fillId="0" borderId="51" xfId="0" applyFont="1" applyBorder="1" applyAlignment="1">
      <alignment horizontal="center" vertical="center" wrapText="1"/>
    </xf>
    <xf numFmtId="0" fontId="11" fillId="0" borderId="0" xfId="0" applyFont="1" applyAlignment="1">
      <alignment horizontal="center" vertical="center" wrapText="1"/>
    </xf>
    <xf numFmtId="0" fontId="8" fillId="0" borderId="13"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77" fillId="0" borderId="1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13" xfId="62" applyFont="1" applyBorder="1" applyAlignment="1">
      <alignment horizontal="center" vertical="center"/>
      <protection/>
    </xf>
    <xf numFmtId="0" fontId="12" fillId="0" borderId="17" xfId="62" applyFont="1" applyBorder="1" applyAlignment="1">
      <alignment horizontal="center" vertical="center"/>
      <protection/>
    </xf>
    <xf numFmtId="0" fontId="1" fillId="0" borderId="0" xfId="62" applyFont="1" applyBorder="1" applyAlignment="1">
      <alignment horizontal="left" vertical="top" wrapText="1"/>
      <protection/>
    </xf>
    <xf numFmtId="0" fontId="8" fillId="0" borderId="0" xfId="0" applyFont="1" applyAlignment="1">
      <alignment horizontal="center" vertical="center"/>
    </xf>
    <xf numFmtId="0" fontId="12" fillId="19" borderId="10" xfId="62" applyFont="1" applyFill="1" applyBorder="1" applyAlignment="1">
      <alignment horizontal="center" vertical="center"/>
      <protection/>
    </xf>
    <xf numFmtId="0" fontId="12" fillId="0" borderId="13" xfId="62" applyFont="1" applyBorder="1" applyAlignment="1">
      <alignment horizontal="center" vertical="center" wrapText="1"/>
      <protection/>
    </xf>
    <xf numFmtId="0" fontId="12" fillId="0" borderId="17" xfId="62" applyFont="1" applyBorder="1" applyAlignment="1">
      <alignment horizontal="center" vertical="center" wrapText="1"/>
      <protection/>
    </xf>
    <xf numFmtId="0" fontId="0" fillId="0" borderId="10" xfId="0" applyFont="1" applyBorder="1" applyAlignment="1">
      <alignment horizontal="center"/>
    </xf>
    <xf numFmtId="0" fontId="0" fillId="0" borderId="10" xfId="0" applyBorder="1" applyAlignment="1">
      <alignment horizontal="center"/>
    </xf>
    <xf numFmtId="0" fontId="91" fillId="0" borderId="10" xfId="62" applyFont="1" applyFill="1" applyBorder="1" applyAlignment="1">
      <alignment horizontal="center" vertical="center" wrapText="1"/>
      <protection/>
    </xf>
    <xf numFmtId="186" fontId="2" fillId="0" borderId="10" xfId="55" applyFont="1" applyBorder="1" applyAlignment="1">
      <alignment horizontal="center"/>
    </xf>
    <xf numFmtId="0" fontId="102" fillId="38" borderId="29" xfId="62" applyFont="1" applyFill="1" applyBorder="1" applyAlignment="1">
      <alignment horizontal="left"/>
      <protection/>
    </xf>
    <xf numFmtId="0" fontId="107" fillId="38" borderId="54" xfId="62" applyFont="1" applyFill="1" applyBorder="1" applyAlignment="1">
      <alignment horizontal="left"/>
      <protection/>
    </xf>
    <xf numFmtId="0" fontId="95" fillId="3" borderId="13" xfId="62" applyFont="1" applyFill="1" applyBorder="1" applyAlignment="1">
      <alignment horizontal="center" vertical="center"/>
      <protection/>
    </xf>
    <xf numFmtId="0" fontId="95" fillId="3" borderId="17" xfId="62" applyFont="1" applyFill="1" applyBorder="1" applyAlignment="1">
      <alignment horizontal="center" vertical="center"/>
      <protection/>
    </xf>
    <xf numFmtId="0" fontId="1" fillId="0" borderId="0" xfId="0" applyFont="1" applyAlignment="1">
      <alignment horizontal="center" wrapText="1"/>
    </xf>
    <xf numFmtId="0" fontId="5" fillId="0" borderId="0" xfId="0" applyFont="1" applyBorder="1" applyAlignment="1">
      <alignment horizontal="left" vertical="top" wrapText="1"/>
    </xf>
    <xf numFmtId="0" fontId="2" fillId="0" borderId="0" xfId="0" applyFont="1" applyAlignment="1">
      <alignment horizontal="left"/>
    </xf>
    <xf numFmtId="0" fontId="5" fillId="0" borderId="0" xfId="62" applyFont="1" applyBorder="1" applyAlignment="1">
      <alignment horizontal="left" vertical="top" wrapText="1"/>
      <protection/>
    </xf>
    <xf numFmtId="0" fontId="1" fillId="0" borderId="0" xfId="0" applyFont="1" applyAlignment="1">
      <alignment horizontal="center"/>
    </xf>
    <xf numFmtId="0" fontId="2" fillId="0" borderId="0" xfId="62" applyFont="1" applyBorder="1" applyAlignment="1">
      <alignment horizontal="left" vertical="top" wrapText="1"/>
      <protection/>
    </xf>
    <xf numFmtId="0" fontId="95" fillId="6" borderId="38" xfId="62" applyFont="1" applyFill="1" applyBorder="1" applyAlignment="1">
      <alignment horizontal="center"/>
      <protection/>
    </xf>
    <xf numFmtId="0" fontId="95" fillId="6" borderId="0" xfId="62" applyFont="1" applyFill="1" applyBorder="1" applyAlignment="1">
      <alignment horizontal="center"/>
      <protection/>
    </xf>
    <xf numFmtId="0" fontId="108" fillId="6" borderId="0" xfId="62" applyFont="1" applyFill="1" applyBorder="1" applyAlignment="1">
      <alignment horizontal="center"/>
      <protection/>
    </xf>
    <xf numFmtId="0" fontId="108" fillId="6" borderId="53" xfId="62" applyFont="1" applyFill="1" applyBorder="1" applyAlignment="1">
      <alignment horizontal="center"/>
      <protection/>
    </xf>
    <xf numFmtId="188" fontId="98" fillId="0" borderId="10" xfId="58" applyNumberFormat="1" applyFont="1" applyBorder="1" applyAlignment="1">
      <alignment vertical="center"/>
    </xf>
    <xf numFmtId="0" fontId="98" fillId="7" borderId="10" xfId="62" applyFont="1" applyFill="1" applyBorder="1" applyAlignment="1">
      <alignment horizontal="center" wrapText="1"/>
      <protection/>
    </xf>
    <xf numFmtId="0" fontId="98" fillId="0" borderId="10" xfId="62" applyFont="1" applyBorder="1" applyAlignment="1">
      <alignment horizontal="center" wrapText="1"/>
      <protection/>
    </xf>
    <xf numFmtId="188" fontId="86" fillId="0" borderId="10" xfId="58" applyNumberFormat="1" applyFont="1" applyBorder="1" applyAlignment="1">
      <alignment vertical="center"/>
    </xf>
    <xf numFmtId="0" fontId="97" fillId="7" borderId="10" xfId="62" applyFont="1" applyFill="1" applyBorder="1" applyAlignment="1">
      <alignment horizontal="center" wrapText="1"/>
      <protection/>
    </xf>
    <xf numFmtId="0" fontId="97" fillId="0" borderId="10" xfId="62" applyFont="1" applyBorder="1" applyAlignment="1">
      <alignment horizontal="center" wrapText="1"/>
      <protection/>
    </xf>
    <xf numFmtId="0" fontId="98" fillId="0" borderId="10" xfId="62" applyFont="1" applyBorder="1" applyAlignment="1">
      <alignment/>
      <protection/>
    </xf>
    <xf numFmtId="0" fontId="98" fillId="0" borderId="10" xfId="62" applyFont="1" applyBorder="1">
      <alignment/>
      <protection/>
    </xf>
    <xf numFmtId="0" fontId="109" fillId="6" borderId="0" xfId="62" applyFont="1" applyFill="1" applyAlignment="1">
      <alignment wrapText="1"/>
      <protection/>
    </xf>
    <xf numFmtId="0" fontId="3" fillId="6" borderId="0" xfId="62" applyFont="1" applyFill="1" applyAlignment="1">
      <alignment/>
      <protection/>
    </xf>
    <xf numFmtId="0" fontId="3" fillId="6" borderId="0" xfId="62" applyFont="1" applyFill="1">
      <alignment/>
      <protection/>
    </xf>
    <xf numFmtId="188" fontId="13" fillId="6" borderId="0" xfId="62" applyNumberFormat="1" applyFont="1" applyFill="1" applyBorder="1">
      <alignment/>
      <protection/>
    </xf>
    <xf numFmtId="0" fontId="0" fillId="6" borderId="0" xfId="0" applyFill="1" applyAlignment="1">
      <alignment/>
    </xf>
    <xf numFmtId="0" fontId="108" fillId="6" borderId="38" xfId="62" applyFont="1" applyFill="1" applyBorder="1" applyAlignment="1">
      <alignment horizontal="center"/>
      <protection/>
    </xf>
    <xf numFmtId="0" fontId="102" fillId="38" borderId="0" xfId="62" applyFont="1" applyFill="1" applyBorder="1" applyAlignment="1">
      <alignment horizontal="center"/>
      <protection/>
    </xf>
    <xf numFmtId="0" fontId="84" fillId="6" borderId="0" xfId="62" applyFont="1" applyFill="1" applyAlignment="1">
      <alignment horizontal="center"/>
      <protection/>
    </xf>
    <xf numFmtId="0" fontId="87" fillId="0" borderId="23" xfId="62" applyFont="1" applyBorder="1" applyAlignment="1">
      <alignment horizontal="center" wrapText="1"/>
      <protection/>
    </xf>
    <xf numFmtId="193" fontId="87" fillId="0" borderId="15" xfId="62" applyNumberFormat="1" applyFont="1" applyBorder="1" applyAlignment="1">
      <alignment/>
      <protection/>
    </xf>
    <xf numFmtId="0" fontId="98" fillId="0" borderId="55" xfId="62" applyFont="1" applyBorder="1" applyAlignment="1">
      <alignment horizontal="center" wrapText="1"/>
      <protection/>
    </xf>
    <xf numFmtId="0" fontId="98" fillId="0" borderId="49" xfId="62" applyFont="1" applyBorder="1" applyAlignment="1">
      <alignment horizontal="center" wrapText="1"/>
      <protection/>
    </xf>
    <xf numFmtId="188" fontId="104" fillId="0" borderId="10" xfId="58" applyNumberFormat="1" applyFont="1" applyBorder="1" applyAlignment="1">
      <alignment vertical="center"/>
    </xf>
    <xf numFmtId="188" fontId="0" fillId="0" borderId="0" xfId="62" applyNumberFormat="1">
      <alignment/>
      <protection/>
    </xf>
    <xf numFmtId="0" fontId="95" fillId="0" borderId="29" xfId="62" applyFont="1" applyBorder="1" applyAlignment="1">
      <alignment horizontal="center" wrapText="1"/>
      <protection/>
    </xf>
    <xf numFmtId="0" fontId="95" fillId="0" borderId="54" xfId="62" applyFont="1" applyBorder="1" applyAlignment="1">
      <alignment horizontal="center" wrapText="1"/>
      <protection/>
    </xf>
    <xf numFmtId="0" fontId="0" fillId="0" borderId="0" xfId="62" applyAlignment="1">
      <alignment wrapText="1"/>
      <protection/>
    </xf>
    <xf numFmtId="0" fontId="95" fillId="0" borderId="42" xfId="62" applyFont="1" applyBorder="1" applyAlignment="1">
      <alignment horizontal="center"/>
      <protection/>
    </xf>
    <xf numFmtId="0" fontId="95" fillId="0" borderId="56" xfId="62" applyFont="1" applyBorder="1" applyAlignment="1">
      <alignment horizontal="center"/>
      <protection/>
    </xf>
    <xf numFmtId="1" fontId="0" fillId="0" borderId="0" xfId="62" applyNumberFormat="1">
      <alignment/>
      <protection/>
    </xf>
    <xf numFmtId="192" fontId="0" fillId="0" borderId="0" xfId="0" applyNumberFormat="1" applyAlignment="1">
      <alignment/>
    </xf>
    <xf numFmtId="0" fontId="0" fillId="0" borderId="0" xfId="0" applyFont="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Currency" xfId="56"/>
    <cellStyle name="Currency [0]" xfId="57"/>
    <cellStyle name="Moneda 2" xfId="58"/>
    <cellStyle name="Moneda 3" xfId="59"/>
    <cellStyle name="Neutral" xfId="60"/>
    <cellStyle name="Normal 2" xfId="61"/>
    <cellStyle name="Normal 3" xfId="62"/>
    <cellStyle name="Notas" xfId="63"/>
    <cellStyle name="Percent" xfId="64"/>
    <cellStyle name="Porcentaje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ra.cubillos\Downloads\EVALUACI&#211;N%20INV.%20No.001-2021%20ASEO%20Y%20CAFETER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OS"/>
      <sheetName val="EVALUACION INDICES"/>
      <sheetName val="INDICADORES"/>
    </sheetNames>
    <sheetDataSet>
      <sheetData sheetId="0">
        <row r="2">
          <cell r="B2" t="str">
            <v>INVITACIÓN ABIERTA No 001 DE 2021</v>
          </cell>
        </row>
        <row r="3">
          <cell r="B3" t="str">
            <v>CONTRATAR LA PRESTACION DE SERVICIOS DE ASEO, CAFETERIA, JARDINERIA Y SUMINISTRO DE INSUMOS Y ELEMENTOS PARA LOS PREDIOS DE PROPIEDAD DE LA EMPRESA DE LICORES DE CUNDINAMARCA Y EN CUALQUIER OTRO QUE LE ASISTA LA OBLIGACION LEGAL</v>
          </cell>
        </row>
        <row r="5">
          <cell r="C5" t="str">
            <v>LADOINSA LABORES DOTACIONES INDUSTRIALES S.A.S</v>
          </cell>
        </row>
        <row r="12">
          <cell r="C12" t="str">
            <v>INTERASEO SAS</v>
          </cell>
        </row>
      </sheetData>
      <sheetData sheetId="2">
        <row r="8">
          <cell r="B8" t="str">
            <v>CAPITAL DE TRABAJO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1"/>
  <sheetViews>
    <sheetView zoomScale="90" zoomScaleNormal="90" workbookViewId="0" topLeftCell="A16">
      <selection activeCell="A34" sqref="A34"/>
    </sheetView>
  </sheetViews>
  <sheetFormatPr defaultColWidth="11.421875" defaultRowHeight="12.75"/>
  <cols>
    <col min="1" max="1" width="88.421875" style="26" bestFit="1" customWidth="1"/>
    <col min="2" max="2" width="35.00390625" style="26" customWidth="1"/>
    <col min="3" max="3" width="33.8515625" style="26" bestFit="1" customWidth="1"/>
    <col min="4" max="6" width="11.421875" style="13" customWidth="1"/>
    <col min="7" max="7" width="5.28125" style="13" customWidth="1"/>
    <col min="8" max="16384" width="11.421875" style="13" customWidth="1"/>
  </cols>
  <sheetData>
    <row r="1" spans="1:9" ht="32.25" customHeight="1">
      <c r="A1" s="276" t="s">
        <v>227</v>
      </c>
      <c r="B1" s="276"/>
      <c r="C1" s="276"/>
      <c r="D1" s="39"/>
      <c r="E1" s="39"/>
      <c r="F1" s="39"/>
      <c r="G1" s="39"/>
      <c r="H1" s="39"/>
      <c r="I1" s="39"/>
    </row>
    <row r="3" spans="1:3" ht="12.75">
      <c r="A3" s="133" t="s">
        <v>13</v>
      </c>
      <c r="B3" s="121"/>
      <c r="C3" s="122" t="s">
        <v>10</v>
      </c>
    </row>
    <row r="4" spans="1:3" ht="25.5">
      <c r="A4" s="275" t="s">
        <v>1</v>
      </c>
      <c r="B4" s="123" t="s">
        <v>274</v>
      </c>
      <c r="C4" s="123" t="s">
        <v>21</v>
      </c>
    </row>
    <row r="5" spans="1:3" ht="12.75">
      <c r="A5" s="275"/>
      <c r="B5" s="123"/>
      <c r="C5" s="123"/>
    </row>
    <row r="6" spans="1:3" ht="24" customHeight="1">
      <c r="A6" s="134" t="s">
        <v>230</v>
      </c>
      <c r="B6" s="115" t="s">
        <v>275</v>
      </c>
      <c r="C6" s="115" t="s">
        <v>288</v>
      </c>
    </row>
    <row r="7" spans="1:3" ht="51">
      <c r="A7" s="135" t="s">
        <v>6</v>
      </c>
      <c r="B7" s="124" t="s">
        <v>4</v>
      </c>
      <c r="C7" s="124" t="s">
        <v>4</v>
      </c>
    </row>
    <row r="8" spans="1:3" ht="13.5" thickBot="1">
      <c r="A8" s="136" t="s">
        <v>231</v>
      </c>
      <c r="B8" s="131" t="s">
        <v>276</v>
      </c>
      <c r="C8" s="115" t="s">
        <v>289</v>
      </c>
    </row>
    <row r="9" spans="1:3" ht="320.25" customHeight="1" thickBot="1">
      <c r="A9" s="120" t="s">
        <v>261</v>
      </c>
      <c r="B9" s="125" t="s">
        <v>4</v>
      </c>
      <c r="C9" s="125" t="s">
        <v>4</v>
      </c>
    </row>
    <row r="10" spans="1:3" ht="36" customHeight="1">
      <c r="A10" s="119"/>
      <c r="B10" s="130"/>
      <c r="C10" s="125" t="s">
        <v>256</v>
      </c>
    </row>
    <row r="11" spans="1:3" ht="12.75">
      <c r="A11" s="137" t="s">
        <v>232</v>
      </c>
      <c r="B11" s="131" t="s">
        <v>277</v>
      </c>
      <c r="C11" s="115" t="s">
        <v>290</v>
      </c>
    </row>
    <row r="12" spans="1:3" ht="322.5" customHeight="1">
      <c r="A12" s="138" t="s">
        <v>262</v>
      </c>
      <c r="B12" s="125" t="s">
        <v>4</v>
      </c>
      <c r="C12" s="125" t="s">
        <v>4</v>
      </c>
    </row>
    <row r="13" spans="1:3" ht="20.25" customHeight="1">
      <c r="A13" s="137" t="s">
        <v>233</v>
      </c>
      <c r="B13" s="131" t="s">
        <v>278</v>
      </c>
      <c r="C13" s="115" t="s">
        <v>291</v>
      </c>
    </row>
    <row r="14" spans="1:3" ht="155.25" customHeight="1">
      <c r="A14" s="135" t="s">
        <v>263</v>
      </c>
      <c r="B14" s="126" t="s">
        <v>4</v>
      </c>
      <c r="C14" s="126" t="s">
        <v>4</v>
      </c>
    </row>
    <row r="15" spans="1:3" ht="12.75">
      <c r="A15" s="137" t="s">
        <v>265</v>
      </c>
      <c r="B15" s="131" t="s">
        <v>279</v>
      </c>
      <c r="C15" s="115" t="s">
        <v>292</v>
      </c>
    </row>
    <row r="16" spans="1:3" ht="128.25" customHeight="1">
      <c r="A16" s="135" t="s">
        <v>264</v>
      </c>
      <c r="B16" s="126" t="s">
        <v>4</v>
      </c>
      <c r="C16" s="126" t="s">
        <v>4</v>
      </c>
    </row>
    <row r="17" spans="1:3" ht="12.75">
      <c r="A17" s="134" t="s">
        <v>266</v>
      </c>
      <c r="B17" s="139" t="s">
        <v>280</v>
      </c>
      <c r="C17" s="126" t="s">
        <v>293</v>
      </c>
    </row>
    <row r="18" spans="1:3" ht="124.5" customHeight="1">
      <c r="A18" s="135" t="s">
        <v>267</v>
      </c>
      <c r="B18" s="126" t="s">
        <v>4</v>
      </c>
      <c r="C18" s="126" t="s">
        <v>4</v>
      </c>
    </row>
    <row r="19" spans="1:3" ht="12.75">
      <c r="A19" s="137" t="s">
        <v>234</v>
      </c>
      <c r="B19" s="131" t="s">
        <v>282</v>
      </c>
      <c r="C19" s="115" t="s">
        <v>238</v>
      </c>
    </row>
    <row r="20" spans="1:3" ht="25.5">
      <c r="A20" s="135" t="s">
        <v>11</v>
      </c>
      <c r="B20" s="126" t="s">
        <v>4</v>
      </c>
      <c r="C20" s="126" t="s">
        <v>4</v>
      </c>
    </row>
    <row r="21" spans="1:3" ht="12.75">
      <c r="A21" s="137" t="s">
        <v>237</v>
      </c>
      <c r="B21" s="131" t="s">
        <v>281</v>
      </c>
      <c r="C21" s="115" t="s">
        <v>294</v>
      </c>
    </row>
    <row r="22" spans="1:3" ht="88.5" customHeight="1" thickBot="1">
      <c r="A22" s="140" t="s">
        <v>7</v>
      </c>
      <c r="B22" s="126" t="s">
        <v>4</v>
      </c>
      <c r="C22" s="126" t="s">
        <v>4</v>
      </c>
    </row>
    <row r="23" spans="1:3" ht="13.5" thickBot="1">
      <c r="A23" s="141" t="s">
        <v>268</v>
      </c>
      <c r="B23" s="142" t="s">
        <v>283</v>
      </c>
      <c r="C23" s="126" t="s">
        <v>295</v>
      </c>
    </row>
    <row r="24" spans="1:3" ht="26.25" thickBot="1">
      <c r="A24" s="145" t="s">
        <v>269</v>
      </c>
      <c r="B24" s="126" t="s">
        <v>4</v>
      </c>
      <c r="C24" s="126" t="s">
        <v>4</v>
      </c>
    </row>
    <row r="25" spans="1:3" ht="12.75">
      <c r="A25" s="144" t="s">
        <v>235</v>
      </c>
      <c r="B25" s="143" t="s">
        <v>284</v>
      </c>
      <c r="C25" s="125" t="s">
        <v>17</v>
      </c>
    </row>
    <row r="26" spans="1:3" ht="64.5" thickBot="1">
      <c r="A26" s="146" t="s">
        <v>14</v>
      </c>
      <c r="B26" s="149" t="s">
        <v>4</v>
      </c>
      <c r="C26" s="149" t="s">
        <v>4</v>
      </c>
    </row>
    <row r="27" spans="1:3" ht="13.5" thickBot="1">
      <c r="A27" s="147" t="s">
        <v>270</v>
      </c>
      <c r="B27" s="132" t="s">
        <v>285</v>
      </c>
      <c r="C27" s="125" t="s">
        <v>296</v>
      </c>
    </row>
    <row r="28" spans="1:3" ht="89.25">
      <c r="A28" s="148" t="s">
        <v>271</v>
      </c>
      <c r="B28" s="125" t="s">
        <v>359</v>
      </c>
      <c r="C28" s="125" t="s">
        <v>4</v>
      </c>
    </row>
    <row r="29" spans="1:3" ht="12.75">
      <c r="A29" s="133" t="s">
        <v>236</v>
      </c>
      <c r="B29" s="150" t="s">
        <v>286</v>
      </c>
      <c r="C29" s="151" t="s">
        <v>297</v>
      </c>
    </row>
    <row r="30" spans="1:3" ht="178.5">
      <c r="A30" s="138" t="s">
        <v>272</v>
      </c>
      <c r="B30" s="126" t="s">
        <v>4</v>
      </c>
      <c r="C30" s="126" t="s">
        <v>4</v>
      </c>
    </row>
    <row r="31" spans="1:3" ht="12.75">
      <c r="A31" s="121" t="s">
        <v>3</v>
      </c>
      <c r="B31" s="121" t="s">
        <v>4</v>
      </c>
      <c r="C31" s="125" t="s">
        <v>4</v>
      </c>
    </row>
    <row r="32" spans="1:3" ht="19.5" customHeight="1">
      <c r="A32" s="274" t="s">
        <v>2</v>
      </c>
      <c r="B32" s="274"/>
      <c r="C32" s="274"/>
    </row>
    <row r="33" spans="1:3" ht="10.5" customHeight="1">
      <c r="A33" s="17"/>
      <c r="B33" s="17"/>
      <c r="C33" s="17"/>
    </row>
    <row r="34" spans="1:3" ht="9.75" customHeight="1">
      <c r="A34" s="17"/>
      <c r="B34" s="17"/>
      <c r="C34" s="17"/>
    </row>
    <row r="35" spans="1:3" ht="12.75">
      <c r="A35" s="127"/>
      <c r="B35" s="127"/>
      <c r="C35" s="127"/>
    </row>
    <row r="36" spans="1:3" ht="12.75">
      <c r="A36" s="127"/>
      <c r="B36" s="127"/>
      <c r="C36" s="127"/>
    </row>
    <row r="37" spans="1:3" ht="21" customHeight="1">
      <c r="A37" s="127"/>
      <c r="B37" s="127"/>
      <c r="C37" s="127"/>
    </row>
    <row r="38" spans="1:3" ht="14.25" customHeight="1">
      <c r="A38" s="273" t="s">
        <v>16</v>
      </c>
      <c r="B38" s="273"/>
      <c r="C38" s="273"/>
    </row>
    <row r="39" spans="1:3" ht="14.25" customHeight="1">
      <c r="A39" s="129" t="s">
        <v>273</v>
      </c>
      <c r="B39" s="129"/>
      <c r="C39" s="129"/>
    </row>
    <row r="40" spans="1:3" ht="12.75">
      <c r="A40" s="127"/>
      <c r="B40" s="127"/>
      <c r="C40" s="127"/>
    </row>
    <row r="41" spans="1:3" ht="12.75">
      <c r="A41" s="128"/>
      <c r="B41" s="128"/>
      <c r="C41" s="128"/>
    </row>
  </sheetData>
  <sheetProtection/>
  <mergeCells count="4">
    <mergeCell ref="A38:C38"/>
    <mergeCell ref="A32:C32"/>
    <mergeCell ref="A4:A5"/>
    <mergeCell ref="A1:C1"/>
  </mergeCells>
  <printOptions horizontalCentered="1" verticalCentered="1"/>
  <pageMargins left="0.3937007874015748" right="0.3937007874015748" top="0.9448818897637796" bottom="0" header="0.3937007874015748" footer="0"/>
  <pageSetup horizontalDpi="600" verticalDpi="600" orientation="landscape" paperSize="5" r:id="rId1"/>
  <headerFooter alignWithMargins="0">
    <oddHeader>&amp;C&amp;"Arial,Negrita"&amp;14 EVALUACIÓN JURÍDICA   DE LA INVITACIÓN ABIERTA No. 001 DE 2021</oddHeader>
  </headerFooter>
</worksheet>
</file>

<file path=xl/worksheets/sheet2.xml><?xml version="1.0" encoding="utf-8"?>
<worksheet xmlns="http://schemas.openxmlformats.org/spreadsheetml/2006/main" xmlns:r="http://schemas.openxmlformats.org/officeDocument/2006/relationships">
  <dimension ref="B1:H71"/>
  <sheetViews>
    <sheetView zoomScalePageLayoutView="0" workbookViewId="0" topLeftCell="A1">
      <selection activeCell="C67" sqref="C67"/>
    </sheetView>
  </sheetViews>
  <sheetFormatPr defaultColWidth="11.421875" defaultRowHeight="12.75"/>
  <cols>
    <col min="1" max="1" width="11.421875" style="196" customWidth="1"/>
    <col min="2" max="2" width="20.00390625" style="196" customWidth="1"/>
    <col min="3" max="3" width="19.7109375" style="197" customWidth="1"/>
    <col min="4" max="4" width="15.57421875" style="196" customWidth="1"/>
    <col min="5" max="5" width="15.28125" style="196" customWidth="1"/>
    <col min="6" max="6" width="10.57421875" style="196" customWidth="1"/>
    <col min="7" max="7" width="11.421875" style="196" customWidth="1"/>
    <col min="8" max="8" width="29.140625" style="196" customWidth="1"/>
    <col min="9" max="16384" width="11.421875" style="196" customWidth="1"/>
  </cols>
  <sheetData>
    <row r="1" spans="2:7" ht="12.75">
      <c r="B1" s="197"/>
      <c r="D1" s="198"/>
      <c r="E1" s="197"/>
      <c r="F1" s="197"/>
      <c r="G1" s="197"/>
    </row>
    <row r="2" spans="2:7" ht="15">
      <c r="B2" s="199" t="str">
        <f>+'[1]DOCUMENTOS'!B2</f>
        <v>INVITACIÓN ABIERTA No 001 DE 2021</v>
      </c>
      <c r="D2" s="197"/>
      <c r="E2" s="197"/>
      <c r="F2" s="197"/>
      <c r="G2" s="197"/>
    </row>
    <row r="3" spans="2:7" ht="60.75" customHeight="1">
      <c r="B3" s="277" t="str">
        <f>+'[1]DOCUMENTOS'!B3</f>
        <v>CONTRATAR LA PRESTACION DE SERVICIOS DE ASEO, CAFETERIA, JARDINERIA Y SUMINISTRO DE INSUMOS Y ELEMENTOS PARA LOS PREDIOS DE PROPIEDAD DE LA EMPRESA DE LICORES DE CUNDINAMARCA Y EN CUALQUIER OTRO QUE LE ASISTA LA OBLIGACION LEGAL</v>
      </c>
      <c r="C3" s="277"/>
      <c r="D3" s="277"/>
      <c r="E3" s="277"/>
      <c r="F3" s="277"/>
      <c r="G3" s="197"/>
    </row>
    <row r="4" spans="2:7" ht="15">
      <c r="B4" s="199" t="s">
        <v>26</v>
      </c>
      <c r="D4" s="197"/>
      <c r="E4" s="197"/>
      <c r="F4" s="197"/>
      <c r="G4" s="197"/>
    </row>
    <row r="5" spans="2:7" ht="13.5" thickBot="1">
      <c r="B5" s="197"/>
      <c r="D5" s="197"/>
      <c r="E5" s="197"/>
      <c r="F5" s="197"/>
      <c r="G5" s="197"/>
    </row>
    <row r="6" spans="2:7" ht="62.25" customHeight="1" thickBot="1">
      <c r="B6" s="200" t="s">
        <v>27</v>
      </c>
      <c r="C6" s="278" t="s">
        <v>352</v>
      </c>
      <c r="D6" s="279"/>
      <c r="E6" s="201"/>
      <c r="F6" s="201"/>
      <c r="G6" s="197"/>
    </row>
    <row r="7" spans="2:8" ht="18.75" customHeight="1" thickBot="1">
      <c r="B7" s="202" t="s">
        <v>28</v>
      </c>
      <c r="C7" s="203" t="s">
        <v>242</v>
      </c>
      <c r="D7" s="204" t="s">
        <v>353</v>
      </c>
      <c r="E7" s="205">
        <v>388100185</v>
      </c>
      <c r="F7" s="206"/>
      <c r="G7" s="207"/>
      <c r="H7" s="208"/>
    </row>
    <row r="8" spans="2:8" ht="18.75" customHeight="1" thickBot="1">
      <c r="B8" s="209" t="s">
        <v>30</v>
      </c>
      <c r="C8" s="210" t="s">
        <v>245</v>
      </c>
      <c r="D8" s="211" t="s">
        <v>31</v>
      </c>
      <c r="E8" s="205"/>
      <c r="F8" s="206"/>
      <c r="G8" s="207"/>
      <c r="H8" s="208"/>
    </row>
    <row r="9" spans="2:7" ht="57.75" customHeight="1" thickBot="1">
      <c r="B9" s="209" t="s">
        <v>29</v>
      </c>
      <c r="C9" s="209" t="s">
        <v>243</v>
      </c>
      <c r="D9" s="212" t="s">
        <v>244</v>
      </c>
      <c r="E9" s="201"/>
      <c r="F9" s="201"/>
      <c r="G9" s="197"/>
    </row>
    <row r="10" spans="2:7" ht="22.5" customHeight="1" thickBot="1">
      <c r="B10" s="209" t="s">
        <v>354</v>
      </c>
      <c r="C10" s="210" t="s">
        <v>355</v>
      </c>
      <c r="D10" s="211" t="s">
        <v>356</v>
      </c>
      <c r="E10" s="201"/>
      <c r="F10" s="201"/>
      <c r="G10" s="197"/>
    </row>
    <row r="11" spans="2:7" ht="13.5" customHeight="1">
      <c r="B11" s="213"/>
      <c r="C11" s="214"/>
      <c r="D11" s="215"/>
      <c r="E11" s="201"/>
      <c r="F11" s="201"/>
      <c r="G11" s="197"/>
    </row>
    <row r="12" spans="2:7" ht="13.5" customHeight="1">
      <c r="B12" s="213"/>
      <c r="C12" s="214"/>
      <c r="D12" s="215"/>
      <c r="E12" s="201"/>
      <c r="F12" s="201"/>
      <c r="G12" s="197"/>
    </row>
    <row r="13" spans="2:7" ht="15.75" thickBot="1">
      <c r="B13" s="201"/>
      <c r="C13" s="201"/>
      <c r="D13" s="216"/>
      <c r="E13" s="201"/>
      <c r="F13" s="201"/>
      <c r="G13" s="197"/>
    </row>
    <row r="14" spans="2:7" ht="12" customHeight="1" thickBot="1">
      <c r="B14" s="280" t="str">
        <f>+'[1]DOCUMENTOS'!C5</f>
        <v>LADOINSA LABORES DOTACIONES INDUSTRIALES S.A.S</v>
      </c>
      <c r="C14" s="281"/>
      <c r="D14" s="281"/>
      <c r="E14" s="282"/>
      <c r="F14" s="217" t="s">
        <v>4</v>
      </c>
      <c r="G14" s="197"/>
    </row>
    <row r="15" spans="2:7" ht="12" customHeight="1">
      <c r="B15" s="218" t="s">
        <v>32</v>
      </c>
      <c r="C15" s="219"/>
      <c r="D15" s="219"/>
      <c r="E15" s="219"/>
      <c r="F15" s="220"/>
      <c r="G15" s="197"/>
    </row>
    <row r="16" spans="2:7" ht="12" customHeight="1" thickBot="1">
      <c r="B16" s="221"/>
      <c r="C16" s="222" t="s">
        <v>33</v>
      </c>
      <c r="D16" s="223">
        <v>9429756506</v>
      </c>
      <c r="E16" s="224">
        <f>+D16/D17</f>
        <v>2.9076416929034785</v>
      </c>
      <c r="F16" s="225" t="s">
        <v>34</v>
      </c>
      <c r="G16" s="197"/>
    </row>
    <row r="17" spans="2:7" ht="11.25" customHeight="1">
      <c r="B17" s="221" t="s">
        <v>28</v>
      </c>
      <c r="C17" s="226" t="s">
        <v>35</v>
      </c>
      <c r="D17" s="227">
        <v>3243094405</v>
      </c>
      <c r="E17" s="228"/>
      <c r="F17" s="225"/>
      <c r="G17" s="197"/>
    </row>
    <row r="18" spans="2:7" ht="12.75">
      <c r="B18" s="221"/>
      <c r="C18" s="219"/>
      <c r="D18" s="227"/>
      <c r="E18" s="228"/>
      <c r="F18" s="225"/>
      <c r="G18" s="197"/>
    </row>
    <row r="19" spans="2:7" ht="13.5" thickBot="1">
      <c r="B19" s="221" t="s">
        <v>30</v>
      </c>
      <c r="C19" s="222" t="s">
        <v>246</v>
      </c>
      <c r="D19" s="223">
        <v>5344128181</v>
      </c>
      <c r="E19" s="229">
        <f>D19/D20*100</f>
        <v>42.751939528215054</v>
      </c>
      <c r="F19" s="225" t="s">
        <v>34</v>
      </c>
      <c r="G19" s="197"/>
    </row>
    <row r="20" spans="2:7" ht="12.75">
      <c r="B20" s="221"/>
      <c r="C20" s="226" t="s">
        <v>247</v>
      </c>
      <c r="D20" s="227">
        <v>12500317506</v>
      </c>
      <c r="E20" s="228"/>
      <c r="F20" s="225"/>
      <c r="G20" s="197"/>
    </row>
    <row r="21" spans="2:7" ht="12.75">
      <c r="B21" s="221"/>
      <c r="C21" s="219"/>
      <c r="D21" s="227"/>
      <c r="E21" s="228"/>
      <c r="F21" s="225"/>
      <c r="G21" s="197"/>
    </row>
    <row r="22" spans="2:7" ht="13.5" customHeight="1">
      <c r="B22" s="221" t="str">
        <f>+'[1]INDICADORES'!B8</f>
        <v>CAPITAL DE TRABAJO</v>
      </c>
      <c r="C22" s="226" t="s">
        <v>33</v>
      </c>
      <c r="D22" s="227">
        <f>+D16</f>
        <v>9429756506</v>
      </c>
      <c r="E22" s="228"/>
      <c r="F22" s="225"/>
      <c r="G22" s="197"/>
    </row>
    <row r="23" spans="2:8" ht="14.25" customHeight="1">
      <c r="B23" s="221"/>
      <c r="C23" s="226" t="s">
        <v>36</v>
      </c>
      <c r="D23" s="227">
        <v>3535787147</v>
      </c>
      <c r="E23" s="230">
        <f>D22-D23</f>
        <v>5893969359</v>
      </c>
      <c r="F23" s="225" t="s">
        <v>34</v>
      </c>
      <c r="G23" s="197"/>
      <c r="H23" s="231"/>
    </row>
    <row r="24" spans="2:7" ht="7.5" customHeight="1">
      <c r="B24" s="221"/>
      <c r="C24" s="219"/>
      <c r="D24" s="227"/>
      <c r="E24" s="228"/>
      <c r="F24" s="232"/>
      <c r="G24" s="197"/>
    </row>
    <row r="25" spans="2:7" ht="13.5" thickBot="1">
      <c r="B25" s="221" t="s">
        <v>354</v>
      </c>
      <c r="C25" s="233" t="s">
        <v>357</v>
      </c>
      <c r="D25" s="223">
        <v>1054450895</v>
      </c>
      <c r="E25" s="234">
        <f>D25/D26</f>
        <v>12.355305030049644</v>
      </c>
      <c r="F25" s="235" t="s">
        <v>34</v>
      </c>
      <c r="G25" s="197"/>
    </row>
    <row r="26" spans="2:7" ht="12.75">
      <c r="B26" s="221"/>
      <c r="C26" s="236" t="s">
        <v>358</v>
      </c>
      <c r="D26" s="227">
        <v>85343979.16</v>
      </c>
      <c r="E26" s="219"/>
      <c r="F26" s="220"/>
      <c r="G26" s="237"/>
    </row>
    <row r="27" spans="2:7" ht="7.5" customHeight="1" thickBot="1">
      <c r="B27" s="238"/>
      <c r="C27" s="239"/>
      <c r="D27" s="239"/>
      <c r="E27" s="239"/>
      <c r="F27" s="240"/>
      <c r="G27" s="197"/>
    </row>
    <row r="28" spans="2:7" ht="12.75">
      <c r="B28" s="197"/>
      <c r="D28" s="197"/>
      <c r="E28" s="197"/>
      <c r="F28" s="197"/>
      <c r="G28" s="197"/>
    </row>
    <row r="29" spans="2:7" ht="13.5" thickBot="1">
      <c r="B29" s="197"/>
      <c r="D29" s="197"/>
      <c r="E29" s="197"/>
      <c r="F29" s="197"/>
      <c r="G29" s="197"/>
    </row>
    <row r="30" spans="2:6" ht="13.5" thickBot="1">
      <c r="B30" s="283" t="str">
        <f>'[1]DOCUMENTOS'!C12</f>
        <v>INTERASEO SAS</v>
      </c>
      <c r="C30" s="283"/>
      <c r="D30" s="283"/>
      <c r="E30" s="283"/>
      <c r="F30" s="217" t="s">
        <v>4</v>
      </c>
    </row>
    <row r="31" spans="2:6" ht="12.75">
      <c r="B31" s="218" t="s">
        <v>32</v>
      </c>
      <c r="C31" s="219"/>
      <c r="D31" s="219"/>
      <c r="E31" s="219"/>
      <c r="F31" s="220"/>
    </row>
    <row r="32" spans="2:6" ht="13.5" thickBot="1">
      <c r="B32" s="221"/>
      <c r="C32" s="222" t="s">
        <v>33</v>
      </c>
      <c r="D32" s="223">
        <v>281270298</v>
      </c>
      <c r="E32" s="224">
        <f>+D32/D33</f>
        <v>3.391711352127987</v>
      </c>
      <c r="F32" s="225" t="s">
        <v>34</v>
      </c>
    </row>
    <row r="33" spans="2:6" ht="12.75">
      <c r="B33" s="221" t="s">
        <v>28</v>
      </c>
      <c r="C33" s="226" t="s">
        <v>35</v>
      </c>
      <c r="D33" s="227">
        <v>82928725</v>
      </c>
      <c r="E33" s="228"/>
      <c r="F33" s="225"/>
    </row>
    <row r="34" spans="2:6" ht="12.75">
      <c r="B34" s="221"/>
      <c r="C34" s="219"/>
      <c r="D34" s="227"/>
      <c r="E34" s="228"/>
      <c r="F34" s="225"/>
    </row>
    <row r="35" spans="2:6" ht="12.75">
      <c r="B35" s="241" t="s">
        <v>29</v>
      </c>
      <c r="C35" s="226" t="s">
        <v>33</v>
      </c>
      <c r="D35" s="227">
        <f>+D32</f>
        <v>281270298</v>
      </c>
      <c r="E35" s="228"/>
      <c r="F35" s="225"/>
    </row>
    <row r="36" spans="2:6" ht="12.75">
      <c r="B36" s="221"/>
      <c r="C36" s="226" t="s">
        <v>36</v>
      </c>
      <c r="D36" s="227">
        <f>D33</f>
        <v>82928725</v>
      </c>
      <c r="E36" s="230">
        <f>D35-D36</f>
        <v>198341573</v>
      </c>
      <c r="F36" s="225" t="s">
        <v>34</v>
      </c>
    </row>
    <row r="37" spans="2:6" ht="12.75">
      <c r="B37" s="221"/>
      <c r="C37" s="226"/>
      <c r="D37" s="227"/>
      <c r="E37" s="228"/>
      <c r="F37" s="225"/>
    </row>
    <row r="38" spans="2:6" ht="13.5" thickBot="1">
      <c r="B38" s="221" t="s">
        <v>30</v>
      </c>
      <c r="C38" s="222" t="s">
        <v>246</v>
      </c>
      <c r="D38" s="223">
        <v>159532615</v>
      </c>
      <c r="E38" s="229">
        <f>D38/D39*100</f>
        <v>27.154882017792982</v>
      </c>
      <c r="F38" s="225" t="s">
        <v>34</v>
      </c>
    </row>
    <row r="39" spans="2:6" ht="12.75">
      <c r="B39" s="221"/>
      <c r="C39" s="226" t="s">
        <v>247</v>
      </c>
      <c r="D39" s="227">
        <v>587491468</v>
      </c>
      <c r="E39" s="228"/>
      <c r="F39" s="225"/>
    </row>
    <row r="40" spans="2:6" ht="12.75">
      <c r="B40" s="221"/>
      <c r="C40" s="219"/>
      <c r="D40" s="227"/>
      <c r="E40" s="227"/>
      <c r="F40" s="225"/>
    </row>
    <row r="41" spans="2:6" ht="12.75">
      <c r="B41" s="221"/>
      <c r="C41" s="219"/>
      <c r="D41" s="227"/>
      <c r="E41" s="228"/>
      <c r="F41" s="232"/>
    </row>
    <row r="42" spans="2:6" ht="13.5" thickBot="1">
      <c r="B42" s="221" t="s">
        <v>354</v>
      </c>
      <c r="C42" s="233" t="s">
        <v>357</v>
      </c>
      <c r="D42" s="223">
        <v>106531870</v>
      </c>
      <c r="E42" s="234" t="e">
        <f>D42/D43</f>
        <v>#DIV/0!</v>
      </c>
      <c r="F42" s="235" t="s">
        <v>34</v>
      </c>
    </row>
    <row r="43" spans="2:6" ht="12.75">
      <c r="B43" s="221"/>
      <c r="C43" s="236" t="s">
        <v>358</v>
      </c>
      <c r="D43" s="227"/>
      <c r="E43" s="219"/>
      <c r="F43" s="220"/>
    </row>
    <row r="44" spans="2:6" ht="13.5" thickBot="1">
      <c r="B44" s="238"/>
      <c r="C44" s="239"/>
      <c r="D44" s="239"/>
      <c r="E44" s="239"/>
      <c r="F44" s="240"/>
    </row>
    <row r="47" spans="2:3" ht="12.75">
      <c r="B47" s="242" t="s">
        <v>360</v>
      </c>
      <c r="C47" s="196"/>
    </row>
    <row r="48" spans="2:3" ht="12.75">
      <c r="B48" s="284" t="s">
        <v>361</v>
      </c>
      <c r="C48" s="284"/>
    </row>
    <row r="49" spans="2:3" ht="13.5" thickBot="1">
      <c r="B49" s="243" t="s">
        <v>23</v>
      </c>
      <c r="C49" s="244"/>
    </row>
    <row r="50" spans="2:3" ht="34.5" thickBot="1">
      <c r="B50" s="245" t="s">
        <v>24</v>
      </c>
      <c r="C50" s="246" t="s">
        <v>239</v>
      </c>
    </row>
    <row r="51" spans="2:3" ht="12.75">
      <c r="B51" s="247" t="s">
        <v>240</v>
      </c>
      <c r="C51" s="248" t="s">
        <v>241</v>
      </c>
    </row>
    <row r="52" spans="2:3" ht="22.5">
      <c r="B52" s="249" t="s">
        <v>25</v>
      </c>
      <c r="C52" s="250" t="s">
        <v>37</v>
      </c>
    </row>
    <row r="53" spans="2:3" ht="192" thickBot="1">
      <c r="B53" s="251" t="s">
        <v>362</v>
      </c>
      <c r="C53" s="252" t="s">
        <v>363</v>
      </c>
    </row>
    <row r="54" spans="2:3" ht="12.75">
      <c r="B54" s="253"/>
      <c r="C54" s="254"/>
    </row>
    <row r="55" spans="2:3" ht="12.75">
      <c r="B55" s="253"/>
      <c r="C55" s="255"/>
    </row>
    <row r="56" spans="2:3" ht="13.5" thickBot="1">
      <c r="B56" s="243" t="s">
        <v>23</v>
      </c>
      <c r="C56" s="244"/>
    </row>
    <row r="57" spans="2:3" ht="13.5" thickBot="1">
      <c r="B57" s="256" t="s">
        <v>24</v>
      </c>
      <c r="C57" s="246" t="s">
        <v>364</v>
      </c>
    </row>
    <row r="58" spans="2:3" ht="12.75">
      <c r="B58" s="257" t="s">
        <v>240</v>
      </c>
      <c r="C58" s="248" t="s">
        <v>365</v>
      </c>
    </row>
    <row r="59" spans="2:3" ht="22.5">
      <c r="B59" s="258" t="s">
        <v>25</v>
      </c>
      <c r="C59" s="250" t="s">
        <v>37</v>
      </c>
    </row>
    <row r="60" spans="2:3" ht="12.75">
      <c r="B60" s="259"/>
      <c r="C60" s="260"/>
    </row>
    <row r="61" spans="2:3" ht="112.5">
      <c r="B61" s="261" t="s">
        <v>366</v>
      </c>
      <c r="C61" s="262"/>
    </row>
    <row r="62" spans="2:3" ht="15">
      <c r="B62" s="263" t="s">
        <v>367</v>
      </c>
      <c r="C62" s="264" t="s">
        <v>4</v>
      </c>
    </row>
    <row r="63" spans="2:3" ht="25.5">
      <c r="B63" s="263" t="s">
        <v>368</v>
      </c>
      <c r="C63" s="264" t="s">
        <v>4</v>
      </c>
    </row>
    <row r="64" spans="2:3" ht="76.5">
      <c r="B64" s="263" t="s">
        <v>369</v>
      </c>
      <c r="C64" s="264" t="s">
        <v>4</v>
      </c>
    </row>
    <row r="65" spans="2:3" ht="25.5">
      <c r="B65" s="263" t="s">
        <v>370</v>
      </c>
      <c r="C65" s="264" t="s">
        <v>4</v>
      </c>
    </row>
    <row r="66" spans="2:3" ht="38.25">
      <c r="B66" s="263" t="s">
        <v>371</v>
      </c>
      <c r="C66" s="264" t="s">
        <v>4</v>
      </c>
    </row>
    <row r="67" spans="2:3" ht="114.75">
      <c r="B67" s="263" t="s">
        <v>372</v>
      </c>
      <c r="C67" s="264" t="s">
        <v>4</v>
      </c>
    </row>
    <row r="68" spans="2:3" ht="26.25" thickBot="1">
      <c r="B68" s="265" t="s">
        <v>373</v>
      </c>
      <c r="C68" s="266" t="s">
        <v>4</v>
      </c>
    </row>
    <row r="69" ht="15">
      <c r="C69" s="267"/>
    </row>
    <row r="70" ht="15">
      <c r="C70" s="267"/>
    </row>
    <row r="71" ht="15">
      <c r="C71" s="267"/>
    </row>
  </sheetData>
  <sheetProtection/>
  <mergeCells count="5">
    <mergeCell ref="B3:F3"/>
    <mergeCell ref="C6:D6"/>
    <mergeCell ref="B14:E14"/>
    <mergeCell ref="B30:E30"/>
    <mergeCell ref="B48:C48"/>
  </mergeCells>
  <printOptions/>
  <pageMargins left="0.708661417322835" right="0.708661417322835" top="0.748031496062992" bottom="0.748031496062992" header="0.31496062992126" footer="0.31496062992126"/>
  <pageSetup horizontalDpi="600" verticalDpi="600" orientation="landscape" scale="80" r:id="rId1"/>
  <headerFooter>
    <oddHeader>&amp;C&amp;"Arial,Negrita"&amp;14EVALUACION  FINANCIERA  DE LA INVITACION ABIERTA  No. 007   DE  2019</oddHeader>
  </headerFooter>
</worksheet>
</file>

<file path=xl/worksheets/sheet3.xml><?xml version="1.0" encoding="utf-8"?>
<worksheet xmlns="http://schemas.openxmlformats.org/spreadsheetml/2006/main" xmlns:r="http://schemas.openxmlformats.org/officeDocument/2006/relationships">
  <dimension ref="A1:G208"/>
  <sheetViews>
    <sheetView zoomScale="73" zoomScaleNormal="73" zoomScalePageLayoutView="64" workbookViewId="0" topLeftCell="A130">
      <selection activeCell="C139" sqref="C139"/>
    </sheetView>
  </sheetViews>
  <sheetFormatPr defaultColWidth="11.421875" defaultRowHeight="12.75"/>
  <cols>
    <col min="1" max="1" width="28.7109375" style="10" customWidth="1"/>
    <col min="2" max="2" width="33.28125" style="10" customWidth="1"/>
    <col min="3" max="3" width="34.421875" style="10" bestFit="1" customWidth="1"/>
    <col min="4" max="4" width="27.8515625" style="10" customWidth="1"/>
    <col min="5" max="5" width="33.00390625" style="10" customWidth="1"/>
    <col min="6" max="7" width="11.421875" style="10" customWidth="1"/>
    <col min="8" max="16384" width="11.421875" style="10" customWidth="1"/>
  </cols>
  <sheetData>
    <row r="1" spans="1:5" ht="42" customHeight="1">
      <c r="A1" s="295" t="s">
        <v>227</v>
      </c>
      <c r="B1" s="295"/>
      <c r="C1" s="295"/>
      <c r="D1" s="295"/>
      <c r="E1" s="295"/>
    </row>
    <row r="3" spans="1:5" ht="12.75" customHeight="1">
      <c r="A3" s="302" t="s">
        <v>39</v>
      </c>
      <c r="B3" s="302" t="s">
        <v>40</v>
      </c>
      <c r="C3" s="301" t="s">
        <v>41</v>
      </c>
      <c r="D3" s="301" t="s">
        <v>274</v>
      </c>
      <c r="E3" s="301" t="s">
        <v>248</v>
      </c>
    </row>
    <row r="4" spans="1:5" ht="47.25" customHeight="1">
      <c r="A4" s="302"/>
      <c r="B4" s="302"/>
      <c r="C4" s="302"/>
      <c r="D4" s="302" t="s">
        <v>274</v>
      </c>
      <c r="E4" s="302"/>
    </row>
    <row r="5" spans="1:5" ht="72">
      <c r="A5" s="38" t="s">
        <v>249</v>
      </c>
      <c r="B5" s="22" t="s">
        <v>298</v>
      </c>
      <c r="C5" s="22" t="s">
        <v>304</v>
      </c>
      <c r="D5" s="22" t="s">
        <v>4</v>
      </c>
      <c r="E5" s="22" t="s">
        <v>4</v>
      </c>
    </row>
    <row r="6" spans="1:5" ht="84.75" customHeight="1">
      <c r="A6" s="38" t="s">
        <v>250</v>
      </c>
      <c r="B6" s="156" t="s">
        <v>299</v>
      </c>
      <c r="C6" s="116" t="s">
        <v>251</v>
      </c>
      <c r="D6" s="116" t="s">
        <v>4</v>
      </c>
      <c r="E6" s="158" t="s">
        <v>4</v>
      </c>
    </row>
    <row r="7" spans="1:5" ht="72.75" thickBot="1">
      <c r="A7" s="38" t="s">
        <v>300</v>
      </c>
      <c r="B7" s="116" t="s">
        <v>299</v>
      </c>
      <c r="C7" s="158" t="s">
        <v>305</v>
      </c>
      <c r="D7" s="116" t="s">
        <v>4</v>
      </c>
      <c r="E7" s="155" t="s">
        <v>4</v>
      </c>
    </row>
    <row r="8" spans="1:5" ht="187.5" customHeight="1">
      <c r="A8" s="154" t="s">
        <v>301</v>
      </c>
      <c r="B8" s="157" t="s">
        <v>302</v>
      </c>
      <c r="C8" s="157" t="s">
        <v>306</v>
      </c>
      <c r="D8" s="22" t="s">
        <v>4</v>
      </c>
      <c r="E8" s="23" t="s">
        <v>4</v>
      </c>
    </row>
    <row r="9" spans="1:5" ht="179.25" customHeight="1">
      <c r="A9" s="38" t="s">
        <v>303</v>
      </c>
      <c r="B9" s="116" t="s">
        <v>302</v>
      </c>
      <c r="C9" s="116" t="s">
        <v>306</v>
      </c>
      <c r="D9" s="22" t="s">
        <v>4</v>
      </c>
      <c r="E9" s="327" t="s">
        <v>4</v>
      </c>
    </row>
    <row r="10" spans="1:5" ht="12.75">
      <c r="A10" s="159"/>
      <c r="B10" s="116"/>
      <c r="C10" s="116"/>
      <c r="D10" s="116"/>
      <c r="E10" s="327"/>
    </row>
    <row r="11" spans="1:5" ht="16.5" thickBot="1">
      <c r="A11" s="94" t="s">
        <v>3</v>
      </c>
      <c r="B11" s="162"/>
      <c r="C11" s="94"/>
      <c r="D11" s="94" t="s">
        <v>4</v>
      </c>
      <c r="E11" s="94" t="s">
        <v>4</v>
      </c>
    </row>
    <row r="12" spans="1:5" ht="12.75">
      <c r="A12" s="24"/>
      <c r="B12" s="25"/>
      <c r="C12" s="25"/>
      <c r="D12" s="25"/>
      <c r="E12" s="25"/>
    </row>
    <row r="13" spans="1:5" ht="12.75">
      <c r="A13" s="77"/>
      <c r="B13" s="77"/>
      <c r="C13" s="77"/>
      <c r="D13" s="77"/>
      <c r="E13" s="77"/>
    </row>
    <row r="14" spans="1:5" ht="41.25" customHeight="1">
      <c r="A14" s="303"/>
      <c r="B14" s="304"/>
      <c r="C14" s="304"/>
      <c r="D14" s="66" t="s">
        <v>274</v>
      </c>
      <c r="E14" s="66" t="s">
        <v>248</v>
      </c>
    </row>
    <row r="15" spans="1:5" ht="26.25" customHeight="1">
      <c r="A15" s="303" t="s">
        <v>307</v>
      </c>
      <c r="B15" s="304"/>
      <c r="C15" s="304"/>
      <c r="D15" s="79" t="s">
        <v>4</v>
      </c>
      <c r="E15" s="79" t="s">
        <v>4</v>
      </c>
    </row>
    <row r="16" spans="1:5" ht="93" customHeight="1">
      <c r="A16" s="303" t="s">
        <v>308</v>
      </c>
      <c r="B16" s="304"/>
      <c r="C16" s="304"/>
      <c r="D16" s="38" t="s">
        <v>4</v>
      </c>
      <c r="E16" s="23" t="s">
        <v>4</v>
      </c>
    </row>
    <row r="17" spans="1:5" ht="59.25" customHeight="1">
      <c r="A17" s="303" t="s">
        <v>309</v>
      </c>
      <c r="B17" s="304"/>
      <c r="C17" s="304"/>
      <c r="D17" s="21" t="s">
        <v>4</v>
      </c>
      <c r="E17" s="79" t="s">
        <v>4</v>
      </c>
    </row>
    <row r="18" spans="1:5" ht="66" customHeight="1">
      <c r="A18" s="303" t="s">
        <v>310</v>
      </c>
      <c r="B18" s="304"/>
      <c r="C18" s="304"/>
      <c r="D18" s="21" t="s">
        <v>4</v>
      </c>
      <c r="E18" s="23" t="s">
        <v>4</v>
      </c>
    </row>
    <row r="19" spans="1:5" ht="67.5" customHeight="1">
      <c r="A19" s="303" t="s">
        <v>43</v>
      </c>
      <c r="B19" s="304"/>
      <c r="C19" s="304"/>
      <c r="D19" s="21" t="s">
        <v>4</v>
      </c>
      <c r="E19" s="23" t="s">
        <v>4</v>
      </c>
    </row>
    <row r="20" spans="1:5" ht="54.75" customHeight="1">
      <c r="A20" s="297" t="s">
        <v>3</v>
      </c>
      <c r="B20" s="329"/>
      <c r="C20" s="329"/>
      <c r="D20" s="21" t="s">
        <v>4</v>
      </c>
      <c r="E20" s="94" t="s">
        <v>4</v>
      </c>
    </row>
    <row r="21" spans="1:5" ht="72" customHeight="1">
      <c r="A21" s="77"/>
      <c r="B21" s="77"/>
      <c r="C21" s="77"/>
      <c r="D21" s="77"/>
      <c r="E21" s="77"/>
    </row>
    <row r="22" spans="1:5" ht="12.75">
      <c r="A22" s="77"/>
      <c r="B22" s="77"/>
      <c r="C22" s="77"/>
      <c r="D22" s="77"/>
      <c r="E22" s="77"/>
    </row>
    <row r="23" spans="1:5" ht="12.75">
      <c r="A23" s="96" t="s">
        <v>253</v>
      </c>
      <c r="B23" s="27"/>
      <c r="C23" s="27"/>
      <c r="D23" s="27"/>
      <c r="E23" s="95"/>
    </row>
    <row r="24" spans="1:5" ht="12.75">
      <c r="A24" s="81"/>
      <c r="B24" s="81"/>
      <c r="C24" s="81"/>
      <c r="D24" s="81"/>
      <c r="E24" s="77"/>
    </row>
    <row r="25" spans="1:5" ht="12.75">
      <c r="A25" s="82"/>
      <c r="B25" s="81"/>
      <c r="C25" s="81"/>
      <c r="D25" s="81"/>
      <c r="E25" s="77"/>
    </row>
    <row r="26" spans="1:5" ht="12.75">
      <c r="A26" s="81"/>
      <c r="B26" s="81"/>
      <c r="C26" s="81"/>
      <c r="D26" s="81"/>
      <c r="E26" s="77"/>
    </row>
    <row r="27" spans="1:5" ht="39" customHeight="1">
      <c r="A27" s="28" t="s">
        <v>44</v>
      </c>
      <c r="B27" s="28" t="s">
        <v>45</v>
      </c>
      <c r="C27" s="28" t="s">
        <v>46</v>
      </c>
      <c r="D27" s="68" t="s">
        <v>274</v>
      </c>
      <c r="E27" s="68" t="s">
        <v>248</v>
      </c>
    </row>
    <row r="28" spans="1:5" ht="36.75" customHeight="1">
      <c r="A28" s="29">
        <v>1</v>
      </c>
      <c r="B28" s="29" t="s">
        <v>47</v>
      </c>
      <c r="C28" s="29">
        <v>1</v>
      </c>
      <c r="D28" s="29" t="s">
        <v>314</v>
      </c>
      <c r="E28" s="118" t="s">
        <v>325</v>
      </c>
    </row>
    <row r="29" spans="1:5" ht="15">
      <c r="A29" s="29">
        <v>2</v>
      </c>
      <c r="B29" s="29" t="s">
        <v>48</v>
      </c>
      <c r="C29" s="29">
        <v>1</v>
      </c>
      <c r="D29" s="29" t="s">
        <v>314</v>
      </c>
      <c r="E29" s="118" t="s">
        <v>325</v>
      </c>
    </row>
    <row r="30" spans="1:5" ht="15">
      <c r="A30" s="29">
        <v>3</v>
      </c>
      <c r="B30" s="29" t="s">
        <v>49</v>
      </c>
      <c r="C30" s="29">
        <v>1</v>
      </c>
      <c r="D30" s="29" t="s">
        <v>314</v>
      </c>
      <c r="E30" s="118" t="s">
        <v>325</v>
      </c>
    </row>
    <row r="31" spans="1:5" ht="15">
      <c r="A31" s="29">
        <v>4</v>
      </c>
      <c r="B31" s="29" t="s">
        <v>50</v>
      </c>
      <c r="C31" s="29">
        <v>1</v>
      </c>
      <c r="D31" s="29" t="s">
        <v>314</v>
      </c>
      <c r="E31" s="118" t="s">
        <v>325</v>
      </c>
    </row>
    <row r="32" spans="1:5" ht="15">
      <c r="A32" s="29">
        <v>5</v>
      </c>
      <c r="B32" s="29" t="s">
        <v>51</v>
      </c>
      <c r="C32" s="29">
        <v>2</v>
      </c>
      <c r="D32" s="29" t="s">
        <v>314</v>
      </c>
      <c r="E32" s="118" t="s">
        <v>325</v>
      </c>
    </row>
    <row r="33" spans="1:5" ht="15">
      <c r="A33" s="29">
        <v>6</v>
      </c>
      <c r="B33" s="29" t="s">
        <v>52</v>
      </c>
      <c r="C33" s="29">
        <v>1</v>
      </c>
      <c r="D33" s="29" t="s">
        <v>314</v>
      </c>
      <c r="E33" s="118" t="s">
        <v>325</v>
      </c>
    </row>
    <row r="34" spans="1:5" ht="15">
      <c r="A34" s="29">
        <v>7</v>
      </c>
      <c r="B34" s="29" t="s">
        <v>53</v>
      </c>
      <c r="C34" s="29">
        <v>1</v>
      </c>
      <c r="D34" s="29" t="s">
        <v>314</v>
      </c>
      <c r="E34" s="118" t="s">
        <v>325</v>
      </c>
    </row>
    <row r="35" spans="1:5" ht="15">
      <c r="A35" s="29">
        <v>8</v>
      </c>
      <c r="B35" s="29" t="s">
        <v>54</v>
      </c>
      <c r="C35" s="29">
        <v>1</v>
      </c>
      <c r="D35" s="29" t="s">
        <v>314</v>
      </c>
      <c r="E35" s="118" t="s">
        <v>325</v>
      </c>
    </row>
    <row r="36" spans="1:5" ht="15">
      <c r="A36" s="29">
        <v>9</v>
      </c>
      <c r="B36" s="29" t="s">
        <v>55</v>
      </c>
      <c r="C36" s="29">
        <v>2</v>
      </c>
      <c r="D36" s="29" t="s">
        <v>314</v>
      </c>
      <c r="E36" s="118" t="s">
        <v>325</v>
      </c>
    </row>
    <row r="37" spans="1:5" ht="28.5">
      <c r="A37" s="29">
        <v>10</v>
      </c>
      <c r="B37" s="29" t="s">
        <v>313</v>
      </c>
      <c r="C37" s="29">
        <v>1</v>
      </c>
      <c r="D37" s="29" t="s">
        <v>314</v>
      </c>
      <c r="E37" s="118" t="s">
        <v>325</v>
      </c>
    </row>
    <row r="38" spans="1:5" ht="28.5">
      <c r="A38" s="29">
        <v>11</v>
      </c>
      <c r="B38" s="29" t="s">
        <v>56</v>
      </c>
      <c r="C38" s="29">
        <v>1</v>
      </c>
      <c r="D38" s="29" t="s">
        <v>314</v>
      </c>
      <c r="E38" s="118" t="s">
        <v>325</v>
      </c>
    </row>
    <row r="39" spans="1:5" ht="15">
      <c r="A39" s="29">
        <v>12</v>
      </c>
      <c r="B39" s="29" t="s">
        <v>57</v>
      </c>
      <c r="C39" s="29">
        <v>4</v>
      </c>
      <c r="D39" s="29" t="s">
        <v>314</v>
      </c>
      <c r="E39" s="118" t="s">
        <v>325</v>
      </c>
    </row>
    <row r="40" spans="1:5" ht="28.5">
      <c r="A40" s="29">
        <v>13</v>
      </c>
      <c r="B40" s="29" t="s">
        <v>58</v>
      </c>
      <c r="C40" s="29">
        <v>2</v>
      </c>
      <c r="D40" s="29" t="s">
        <v>314</v>
      </c>
      <c r="E40" s="118" t="s">
        <v>325</v>
      </c>
    </row>
    <row r="41" spans="1:5" ht="15">
      <c r="A41" s="29">
        <v>14</v>
      </c>
      <c r="B41" s="29" t="s">
        <v>59</v>
      </c>
      <c r="C41" s="29">
        <v>2</v>
      </c>
      <c r="D41" s="29" t="s">
        <v>314</v>
      </c>
      <c r="E41" s="118" t="s">
        <v>325</v>
      </c>
    </row>
    <row r="42" spans="1:5" ht="28.5">
      <c r="A42" s="29">
        <v>15</v>
      </c>
      <c r="B42" s="29" t="s">
        <v>60</v>
      </c>
      <c r="C42" s="29">
        <v>4</v>
      </c>
      <c r="D42" s="29" t="s">
        <v>314</v>
      </c>
      <c r="E42" s="118" t="s">
        <v>325</v>
      </c>
    </row>
    <row r="43" spans="1:5" ht="15">
      <c r="A43" s="29">
        <v>16</v>
      </c>
      <c r="B43" s="29" t="s">
        <v>61</v>
      </c>
      <c r="C43" s="29">
        <v>2</v>
      </c>
      <c r="D43" s="29" t="s">
        <v>314</v>
      </c>
      <c r="E43" s="118" t="s">
        <v>325</v>
      </c>
    </row>
    <row r="44" spans="1:5" ht="28.5">
      <c r="A44" s="29">
        <v>17</v>
      </c>
      <c r="B44" s="29" t="s">
        <v>62</v>
      </c>
      <c r="C44" s="29">
        <v>2</v>
      </c>
      <c r="D44" s="29" t="s">
        <v>314</v>
      </c>
      <c r="E44" s="118" t="s">
        <v>325</v>
      </c>
    </row>
    <row r="45" spans="1:5" ht="15">
      <c r="A45" s="29">
        <v>18</v>
      </c>
      <c r="B45" s="29" t="s">
        <v>63</v>
      </c>
      <c r="C45" s="29">
        <v>6</v>
      </c>
      <c r="D45" s="29" t="s">
        <v>314</v>
      </c>
      <c r="E45" s="118" t="s">
        <v>325</v>
      </c>
    </row>
    <row r="46" spans="1:5" ht="15">
      <c r="A46" s="29">
        <v>19</v>
      </c>
      <c r="B46" s="29" t="s">
        <v>64</v>
      </c>
      <c r="C46" s="29">
        <v>6</v>
      </c>
      <c r="D46" s="29" t="s">
        <v>314</v>
      </c>
      <c r="E46" s="118" t="s">
        <v>325</v>
      </c>
    </row>
    <row r="47" spans="1:5" ht="15">
      <c r="A47" s="29">
        <v>20</v>
      </c>
      <c r="B47" s="29" t="s">
        <v>65</v>
      </c>
      <c r="C47" s="29">
        <v>6</v>
      </c>
      <c r="D47" s="29" t="s">
        <v>314</v>
      </c>
      <c r="E47" s="118" t="s">
        <v>325</v>
      </c>
    </row>
    <row r="48" spans="1:5" ht="15">
      <c r="A48" s="29">
        <v>21</v>
      </c>
      <c r="B48" s="29" t="s">
        <v>66</v>
      </c>
      <c r="C48" s="29">
        <v>2</v>
      </c>
      <c r="D48" s="29" t="s">
        <v>314</v>
      </c>
      <c r="E48" s="118" t="s">
        <v>325</v>
      </c>
    </row>
    <row r="49" spans="1:5" ht="28.5">
      <c r="A49" s="29">
        <v>22</v>
      </c>
      <c r="B49" s="29" t="s">
        <v>67</v>
      </c>
      <c r="C49" s="29">
        <v>2</v>
      </c>
      <c r="D49" s="29" t="s">
        <v>314</v>
      </c>
      <c r="E49" s="118" t="s">
        <v>325</v>
      </c>
    </row>
    <row r="50" spans="1:5" ht="15">
      <c r="A50" s="29">
        <v>23</v>
      </c>
      <c r="B50" s="29" t="s">
        <v>68</v>
      </c>
      <c r="C50" s="29">
        <v>2</v>
      </c>
      <c r="D50" s="29" t="s">
        <v>314</v>
      </c>
      <c r="E50" s="118" t="s">
        <v>325</v>
      </c>
    </row>
    <row r="51" spans="1:5" ht="15">
      <c r="A51" s="29">
        <v>24</v>
      </c>
      <c r="B51" s="29" t="s">
        <v>69</v>
      </c>
      <c r="C51" s="29">
        <v>1</v>
      </c>
      <c r="D51" s="29" t="s">
        <v>314</v>
      </c>
      <c r="E51" s="118" t="s">
        <v>325</v>
      </c>
    </row>
    <row r="52" spans="1:5" ht="12.75">
      <c r="A52" s="77"/>
      <c r="B52" s="77"/>
      <c r="C52" s="77"/>
      <c r="D52" s="77"/>
      <c r="E52" s="77"/>
    </row>
    <row r="53" spans="1:5" ht="12.75">
      <c r="A53" s="97" t="s">
        <v>252</v>
      </c>
      <c r="B53" s="95"/>
      <c r="C53" s="95"/>
      <c r="D53" s="95"/>
      <c r="E53" s="95"/>
    </row>
    <row r="54" spans="1:5" ht="12.75">
      <c r="A54" s="77"/>
      <c r="B54" s="77"/>
      <c r="C54" s="77"/>
      <c r="D54" s="77"/>
      <c r="E54" s="77"/>
    </row>
    <row r="55" spans="1:5" ht="43.5" customHeight="1">
      <c r="A55" s="30" t="s">
        <v>70</v>
      </c>
      <c r="B55" s="30" t="s">
        <v>71</v>
      </c>
      <c r="C55" s="30" t="s">
        <v>72</v>
      </c>
      <c r="D55" s="68" t="s">
        <v>311</v>
      </c>
      <c r="E55" s="68" t="s">
        <v>248</v>
      </c>
    </row>
    <row r="56" spans="1:5" ht="30" customHeight="1" thickBot="1">
      <c r="A56" s="83" t="s">
        <v>73</v>
      </c>
      <c r="B56" s="160" t="s">
        <v>74</v>
      </c>
      <c r="C56" s="161">
        <v>5</v>
      </c>
      <c r="D56" s="160" t="s">
        <v>315</v>
      </c>
      <c r="E56" s="79" t="s">
        <v>326</v>
      </c>
    </row>
    <row r="57" spans="1:5" ht="15" thickBot="1">
      <c r="A57" s="83" t="s">
        <v>75</v>
      </c>
      <c r="B57" s="83" t="s">
        <v>76</v>
      </c>
      <c r="C57" s="83">
        <v>1</v>
      </c>
      <c r="D57" s="160" t="s">
        <v>315</v>
      </c>
      <c r="E57" s="79" t="s">
        <v>326</v>
      </c>
    </row>
    <row r="58" spans="1:5" ht="15" thickBot="1">
      <c r="A58" s="83" t="s">
        <v>77</v>
      </c>
      <c r="B58" s="83" t="s">
        <v>78</v>
      </c>
      <c r="C58" s="83">
        <v>12</v>
      </c>
      <c r="D58" s="160" t="s">
        <v>315</v>
      </c>
      <c r="E58" s="79" t="s">
        <v>326</v>
      </c>
    </row>
    <row r="59" spans="1:5" ht="15" thickBot="1">
      <c r="A59" s="83" t="s">
        <v>79</v>
      </c>
      <c r="B59" s="83" t="s">
        <v>80</v>
      </c>
      <c r="C59" s="83">
        <v>10</v>
      </c>
      <c r="D59" s="160" t="s">
        <v>315</v>
      </c>
      <c r="E59" s="79" t="s">
        <v>326</v>
      </c>
    </row>
    <row r="60" spans="1:5" ht="29.25" thickBot="1">
      <c r="A60" s="83" t="s">
        <v>81</v>
      </c>
      <c r="B60" s="83" t="s">
        <v>82</v>
      </c>
      <c r="C60" s="83">
        <v>100</v>
      </c>
      <c r="D60" s="160" t="s">
        <v>315</v>
      </c>
      <c r="E60" s="79" t="s">
        <v>326</v>
      </c>
    </row>
    <row r="61" spans="1:5" ht="29.25" thickBot="1">
      <c r="A61" s="83" t="s">
        <v>83</v>
      </c>
      <c r="B61" s="83" t="s">
        <v>82</v>
      </c>
      <c r="C61" s="83">
        <v>100</v>
      </c>
      <c r="D61" s="160" t="s">
        <v>315</v>
      </c>
      <c r="E61" s="79" t="s">
        <v>326</v>
      </c>
    </row>
    <row r="62" spans="1:5" ht="15" thickBot="1">
      <c r="A62" s="83" t="s">
        <v>84</v>
      </c>
      <c r="B62" s="83" t="s">
        <v>82</v>
      </c>
      <c r="C62" s="83">
        <v>150</v>
      </c>
      <c r="D62" s="160" t="s">
        <v>315</v>
      </c>
      <c r="E62" s="79" t="s">
        <v>326</v>
      </c>
    </row>
    <row r="63" spans="1:5" ht="29.25" thickBot="1">
      <c r="A63" s="83" t="s">
        <v>85</v>
      </c>
      <c r="B63" s="83" t="s">
        <v>82</v>
      </c>
      <c r="C63" s="83">
        <v>150</v>
      </c>
      <c r="D63" s="160" t="s">
        <v>315</v>
      </c>
      <c r="E63" s="79" t="s">
        <v>326</v>
      </c>
    </row>
    <row r="64" spans="1:5" ht="29.25" thickBot="1">
      <c r="A64" s="83" t="s">
        <v>86</v>
      </c>
      <c r="B64" s="83" t="s">
        <v>82</v>
      </c>
      <c r="C64" s="83">
        <v>150</v>
      </c>
      <c r="D64" s="160" t="s">
        <v>315</v>
      </c>
      <c r="E64" s="79" t="s">
        <v>326</v>
      </c>
    </row>
    <row r="65" spans="1:5" ht="15" thickBot="1">
      <c r="A65" s="83" t="s">
        <v>87</v>
      </c>
      <c r="B65" s="83" t="s">
        <v>82</v>
      </c>
      <c r="C65" s="83">
        <v>10</v>
      </c>
      <c r="D65" s="160" t="s">
        <v>315</v>
      </c>
      <c r="E65" s="79" t="s">
        <v>326</v>
      </c>
    </row>
    <row r="66" spans="1:5" ht="15" thickBot="1">
      <c r="A66" s="83" t="s">
        <v>88</v>
      </c>
      <c r="B66" s="83" t="s">
        <v>82</v>
      </c>
      <c r="C66" s="83">
        <v>4</v>
      </c>
      <c r="D66" s="160" t="s">
        <v>315</v>
      </c>
      <c r="E66" s="79" t="s">
        <v>326</v>
      </c>
    </row>
    <row r="67" spans="1:5" ht="29.25" thickBot="1">
      <c r="A67" s="83" t="s">
        <v>89</v>
      </c>
      <c r="B67" s="83" t="s">
        <v>90</v>
      </c>
      <c r="C67" s="83">
        <v>10</v>
      </c>
      <c r="D67" s="160" t="s">
        <v>315</v>
      </c>
      <c r="E67" s="79" t="s">
        <v>326</v>
      </c>
    </row>
    <row r="68" spans="1:5" ht="29.25" thickBot="1">
      <c r="A68" s="83" t="s">
        <v>89</v>
      </c>
      <c r="B68" s="83" t="s">
        <v>91</v>
      </c>
      <c r="C68" s="83">
        <v>10</v>
      </c>
      <c r="D68" s="160" t="s">
        <v>315</v>
      </c>
      <c r="E68" s="79" t="s">
        <v>326</v>
      </c>
    </row>
    <row r="69" spans="1:5" ht="29.25" thickBot="1">
      <c r="A69" s="83" t="s">
        <v>92</v>
      </c>
      <c r="B69" s="83" t="s">
        <v>91</v>
      </c>
      <c r="C69" s="83">
        <v>4</v>
      </c>
      <c r="D69" s="160" t="s">
        <v>315</v>
      </c>
      <c r="E69" s="79" t="s">
        <v>326</v>
      </c>
    </row>
    <row r="70" spans="1:5" ht="15" thickBot="1">
      <c r="A70" s="83" t="s">
        <v>93</v>
      </c>
      <c r="B70" s="83" t="s">
        <v>94</v>
      </c>
      <c r="C70" s="83">
        <v>4</v>
      </c>
      <c r="D70" s="160" t="s">
        <v>315</v>
      </c>
      <c r="E70" s="79" t="s">
        <v>326</v>
      </c>
    </row>
    <row r="71" spans="1:5" ht="15" thickBot="1">
      <c r="A71" s="83" t="s">
        <v>95</v>
      </c>
      <c r="B71" s="83" t="s">
        <v>96</v>
      </c>
      <c r="C71" s="83">
        <v>2</v>
      </c>
      <c r="D71" s="160" t="s">
        <v>315</v>
      </c>
      <c r="E71" s="79" t="s">
        <v>326</v>
      </c>
    </row>
    <row r="72" spans="1:5" ht="15" thickBot="1">
      <c r="A72" s="83" t="s">
        <v>97</v>
      </c>
      <c r="B72" s="83" t="s">
        <v>98</v>
      </c>
      <c r="C72" s="83">
        <v>4</v>
      </c>
      <c r="D72" s="160" t="s">
        <v>315</v>
      </c>
      <c r="E72" s="79" t="s">
        <v>326</v>
      </c>
    </row>
    <row r="73" spans="1:5" ht="15" thickBot="1">
      <c r="A73" s="83" t="s">
        <v>99</v>
      </c>
      <c r="B73" s="83" t="s">
        <v>100</v>
      </c>
      <c r="C73" s="83">
        <v>50</v>
      </c>
      <c r="D73" s="160" t="s">
        <v>315</v>
      </c>
      <c r="E73" s="79" t="s">
        <v>326</v>
      </c>
    </row>
    <row r="74" spans="1:5" ht="15" thickBot="1">
      <c r="A74" s="83" t="s">
        <v>101</v>
      </c>
      <c r="B74" s="83" t="s">
        <v>82</v>
      </c>
      <c r="C74" s="83">
        <v>10</v>
      </c>
      <c r="D74" s="160" t="s">
        <v>315</v>
      </c>
      <c r="E74" s="79" t="s">
        <v>326</v>
      </c>
    </row>
    <row r="75" spans="1:5" ht="15" thickBot="1">
      <c r="A75" s="83" t="s">
        <v>102</v>
      </c>
      <c r="B75" s="83" t="s">
        <v>82</v>
      </c>
      <c r="C75" s="83">
        <v>10</v>
      </c>
      <c r="D75" s="160" t="s">
        <v>315</v>
      </c>
      <c r="E75" s="79" t="s">
        <v>326</v>
      </c>
    </row>
    <row r="76" spans="1:5" ht="29.25" thickBot="1">
      <c r="A76" s="83" t="s">
        <v>103</v>
      </c>
      <c r="B76" s="83" t="s">
        <v>104</v>
      </c>
      <c r="C76" s="83">
        <v>100</v>
      </c>
      <c r="D76" s="160" t="s">
        <v>315</v>
      </c>
      <c r="E76" s="79" t="s">
        <v>326</v>
      </c>
    </row>
    <row r="77" spans="1:5" ht="29.25" thickBot="1">
      <c r="A77" s="83" t="s">
        <v>105</v>
      </c>
      <c r="B77" s="83" t="s">
        <v>104</v>
      </c>
      <c r="C77" s="83">
        <v>12</v>
      </c>
      <c r="D77" s="160" t="s">
        <v>315</v>
      </c>
      <c r="E77" s="79" t="s">
        <v>326</v>
      </c>
    </row>
    <row r="78" spans="1:5" ht="15" thickBot="1">
      <c r="A78" s="83" t="s">
        <v>106</v>
      </c>
      <c r="B78" s="83" t="s">
        <v>98</v>
      </c>
      <c r="C78" s="83">
        <v>6</v>
      </c>
      <c r="D78" s="160" t="s">
        <v>315</v>
      </c>
      <c r="E78" s="79" t="s">
        <v>326</v>
      </c>
    </row>
    <row r="79" spans="1:5" ht="15" thickBot="1">
      <c r="A79" s="83" t="s">
        <v>107</v>
      </c>
      <c r="B79" s="83" t="s">
        <v>74</v>
      </c>
      <c r="C79" s="83">
        <v>4</v>
      </c>
      <c r="D79" s="160" t="s">
        <v>315</v>
      </c>
      <c r="E79" s="79" t="s">
        <v>326</v>
      </c>
    </row>
    <row r="80" spans="1:5" ht="15" thickBot="1">
      <c r="A80" s="83" t="s">
        <v>108</v>
      </c>
      <c r="B80" s="83" t="s">
        <v>74</v>
      </c>
      <c r="C80" s="83">
        <v>3</v>
      </c>
      <c r="D80" s="160" t="s">
        <v>315</v>
      </c>
      <c r="E80" s="79" t="s">
        <v>326</v>
      </c>
    </row>
    <row r="81" spans="1:5" ht="43.5" thickBot="1">
      <c r="A81" s="83" t="s">
        <v>109</v>
      </c>
      <c r="B81" s="83" t="s">
        <v>110</v>
      </c>
      <c r="C81" s="83">
        <v>8</v>
      </c>
      <c r="D81" s="160" t="s">
        <v>315</v>
      </c>
      <c r="E81" s="79" t="s">
        <v>326</v>
      </c>
    </row>
    <row r="82" spans="1:5" ht="43.5" thickBot="1">
      <c r="A82" s="83" t="s">
        <v>111</v>
      </c>
      <c r="B82" s="83" t="s">
        <v>110</v>
      </c>
      <c r="C82" s="83">
        <v>8</v>
      </c>
      <c r="D82" s="160" t="s">
        <v>315</v>
      </c>
      <c r="E82" s="79" t="s">
        <v>326</v>
      </c>
    </row>
    <row r="83" spans="1:5" ht="29.25" thickBot="1">
      <c r="A83" s="83" t="s">
        <v>112</v>
      </c>
      <c r="B83" s="83" t="s">
        <v>82</v>
      </c>
      <c r="C83" s="83">
        <v>6</v>
      </c>
      <c r="D83" s="160" t="s">
        <v>315</v>
      </c>
      <c r="E83" s="79" t="s">
        <v>326</v>
      </c>
    </row>
    <row r="84" spans="1:5" ht="15" thickBot="1">
      <c r="A84" s="83" t="s">
        <v>113</v>
      </c>
      <c r="B84" s="83" t="s">
        <v>82</v>
      </c>
      <c r="C84" s="83">
        <v>10</v>
      </c>
      <c r="D84" s="160" t="s">
        <v>315</v>
      </c>
      <c r="E84" s="79" t="s">
        <v>326</v>
      </c>
    </row>
    <row r="85" spans="1:5" ht="15" thickBot="1">
      <c r="A85" s="83" t="s">
        <v>114</v>
      </c>
      <c r="B85" s="83" t="s">
        <v>115</v>
      </c>
      <c r="C85" s="83">
        <v>10</v>
      </c>
      <c r="D85" s="160" t="s">
        <v>315</v>
      </c>
      <c r="E85" s="79" t="s">
        <v>326</v>
      </c>
    </row>
    <row r="86" spans="1:5" ht="15" thickBot="1">
      <c r="A86" s="83" t="s">
        <v>116</v>
      </c>
      <c r="B86" s="83" t="s">
        <v>117</v>
      </c>
      <c r="C86" s="83">
        <v>1</v>
      </c>
      <c r="D86" s="160" t="s">
        <v>315</v>
      </c>
      <c r="E86" s="79" t="s">
        <v>326</v>
      </c>
    </row>
    <row r="87" spans="1:5" ht="15" thickBot="1">
      <c r="A87" s="83" t="s">
        <v>118</v>
      </c>
      <c r="B87" s="83" t="s">
        <v>74</v>
      </c>
      <c r="C87" s="83">
        <v>1</v>
      </c>
      <c r="D87" s="160" t="s">
        <v>315</v>
      </c>
      <c r="E87" s="79" t="s">
        <v>326</v>
      </c>
    </row>
    <row r="88" spans="1:5" ht="57.75" thickBot="1">
      <c r="A88" s="83" t="s">
        <v>119</v>
      </c>
      <c r="B88" s="83" t="s">
        <v>120</v>
      </c>
      <c r="C88" s="83">
        <v>120</v>
      </c>
      <c r="D88" s="160" t="s">
        <v>315</v>
      </c>
      <c r="E88" s="79" t="s">
        <v>326</v>
      </c>
    </row>
    <row r="89" spans="1:5" ht="29.25" thickBot="1">
      <c r="A89" s="83" t="s">
        <v>121</v>
      </c>
      <c r="B89" s="83" t="s">
        <v>82</v>
      </c>
      <c r="C89" s="83">
        <v>6</v>
      </c>
      <c r="D89" s="160" t="s">
        <v>315</v>
      </c>
      <c r="E89" s="79" t="s">
        <v>326</v>
      </c>
    </row>
    <row r="90" spans="1:5" ht="15" thickBot="1">
      <c r="A90" s="83" t="s">
        <v>122</v>
      </c>
      <c r="B90" s="83" t="s">
        <v>123</v>
      </c>
      <c r="C90" s="83">
        <v>200</v>
      </c>
      <c r="D90" s="160" t="s">
        <v>315</v>
      </c>
      <c r="E90" s="79" t="s">
        <v>326</v>
      </c>
    </row>
    <row r="91" spans="1:5" ht="15" thickBot="1">
      <c r="A91" s="83" t="s">
        <v>124</v>
      </c>
      <c r="B91" s="83" t="s">
        <v>125</v>
      </c>
      <c r="C91" s="83">
        <v>2</v>
      </c>
      <c r="D91" s="160" t="s">
        <v>315</v>
      </c>
      <c r="E91" s="79" t="s">
        <v>326</v>
      </c>
    </row>
    <row r="92" spans="1:5" ht="15" thickBot="1">
      <c r="A92" s="83" t="s">
        <v>126</v>
      </c>
      <c r="B92" s="83" t="s">
        <v>125</v>
      </c>
      <c r="C92" s="83">
        <v>2</v>
      </c>
      <c r="D92" s="160" t="s">
        <v>315</v>
      </c>
      <c r="E92" s="79" t="s">
        <v>326</v>
      </c>
    </row>
    <row r="93" spans="1:5" ht="29.25" thickBot="1">
      <c r="A93" s="83" t="s">
        <v>127</v>
      </c>
      <c r="B93" s="83" t="s">
        <v>90</v>
      </c>
      <c r="C93" s="83">
        <v>4</v>
      </c>
      <c r="D93" s="160" t="s">
        <v>315</v>
      </c>
      <c r="E93" s="79" t="s">
        <v>326</v>
      </c>
    </row>
    <row r="94" spans="1:5" ht="29.25" thickBot="1">
      <c r="A94" s="83" t="s">
        <v>128</v>
      </c>
      <c r="B94" s="83" t="s">
        <v>82</v>
      </c>
      <c r="C94" s="83">
        <v>10</v>
      </c>
      <c r="D94" s="160" t="s">
        <v>315</v>
      </c>
      <c r="E94" s="79" t="s">
        <v>326</v>
      </c>
    </row>
    <row r="95" spans="1:5" ht="29.25" thickBot="1">
      <c r="A95" s="83" t="s">
        <v>129</v>
      </c>
      <c r="B95" s="83" t="s">
        <v>125</v>
      </c>
      <c r="C95" s="83">
        <v>1</v>
      </c>
      <c r="D95" s="160" t="s">
        <v>315</v>
      </c>
      <c r="E95" s="79" t="s">
        <v>326</v>
      </c>
    </row>
    <row r="96" spans="1:5" ht="15" thickBot="1">
      <c r="A96" s="83" t="s">
        <v>130</v>
      </c>
      <c r="B96" s="83" t="s">
        <v>82</v>
      </c>
      <c r="C96" s="83">
        <v>1</v>
      </c>
      <c r="D96" s="160" t="s">
        <v>315</v>
      </c>
      <c r="E96" s="79" t="s">
        <v>326</v>
      </c>
    </row>
    <row r="97" spans="1:5" ht="15" thickBot="1">
      <c r="A97" s="83" t="s">
        <v>131</v>
      </c>
      <c r="B97" s="83" t="s">
        <v>132</v>
      </c>
      <c r="C97" s="83">
        <v>8</v>
      </c>
      <c r="D97" s="160" t="s">
        <v>315</v>
      </c>
      <c r="E97" s="79" t="s">
        <v>326</v>
      </c>
    </row>
    <row r="98" spans="1:5" ht="29.25" thickBot="1">
      <c r="A98" s="83" t="s">
        <v>133</v>
      </c>
      <c r="B98" s="83" t="s">
        <v>82</v>
      </c>
      <c r="C98" s="83">
        <v>4</v>
      </c>
      <c r="D98" s="160" t="s">
        <v>315</v>
      </c>
      <c r="E98" s="79" t="s">
        <v>326</v>
      </c>
    </row>
    <row r="99" spans="1:5" ht="15" thickBot="1">
      <c r="A99" s="83" t="s">
        <v>134</v>
      </c>
      <c r="B99" s="83" t="s">
        <v>117</v>
      </c>
      <c r="C99" s="83">
        <v>1</v>
      </c>
      <c r="D99" s="160" t="s">
        <v>315</v>
      </c>
      <c r="E99" s="79" t="s">
        <v>326</v>
      </c>
    </row>
    <row r="100" spans="1:5" ht="15" customHeight="1" thickBot="1">
      <c r="A100" s="83" t="s">
        <v>135</v>
      </c>
      <c r="B100" s="83" t="s">
        <v>125</v>
      </c>
      <c r="C100" s="83">
        <v>5</v>
      </c>
      <c r="D100" s="160" t="s">
        <v>315</v>
      </c>
      <c r="E100" s="79" t="s">
        <v>326</v>
      </c>
    </row>
    <row r="101" spans="1:5" ht="20.25" customHeight="1" thickBot="1">
      <c r="A101" s="83" t="s">
        <v>136</v>
      </c>
      <c r="B101" s="83" t="s">
        <v>82</v>
      </c>
      <c r="C101" s="83">
        <v>10</v>
      </c>
      <c r="D101" s="160" t="s">
        <v>315</v>
      </c>
      <c r="E101" s="79" t="s">
        <v>326</v>
      </c>
    </row>
    <row r="102" spans="1:5" ht="15" thickBot="1">
      <c r="A102" s="83" t="s">
        <v>137</v>
      </c>
      <c r="B102" s="83" t="s">
        <v>82</v>
      </c>
      <c r="C102" s="83">
        <v>100</v>
      </c>
      <c r="D102" s="160" t="s">
        <v>315</v>
      </c>
      <c r="E102" s="79" t="s">
        <v>326</v>
      </c>
    </row>
    <row r="103" spans="1:5" ht="15" thickBot="1">
      <c r="A103" s="83" t="s">
        <v>138</v>
      </c>
      <c r="B103" s="83" t="s">
        <v>139</v>
      </c>
      <c r="C103" s="83">
        <v>1</v>
      </c>
      <c r="D103" s="160" t="s">
        <v>315</v>
      </c>
      <c r="E103" s="79" t="s">
        <v>326</v>
      </c>
    </row>
    <row r="104" spans="1:5" ht="18" customHeight="1" thickBot="1">
      <c r="A104" s="83" t="s">
        <v>140</v>
      </c>
      <c r="B104" s="83" t="s">
        <v>139</v>
      </c>
      <c r="C104" s="83">
        <v>1</v>
      </c>
      <c r="D104" s="160" t="s">
        <v>315</v>
      </c>
      <c r="E104" s="79" t="s">
        <v>326</v>
      </c>
    </row>
    <row r="105" spans="1:5" ht="29.25" thickBot="1">
      <c r="A105" s="83" t="s">
        <v>141</v>
      </c>
      <c r="B105" s="83" t="s">
        <v>82</v>
      </c>
      <c r="C105" s="83">
        <v>6</v>
      </c>
      <c r="D105" s="160" t="s">
        <v>315</v>
      </c>
      <c r="E105" s="79" t="s">
        <v>326</v>
      </c>
    </row>
    <row r="106" spans="1:5" ht="15" thickBot="1">
      <c r="A106" s="83" t="s">
        <v>316</v>
      </c>
      <c r="B106" s="83" t="s">
        <v>143</v>
      </c>
      <c r="C106" s="83">
        <v>50</v>
      </c>
      <c r="D106" s="160" t="s">
        <v>315</v>
      </c>
      <c r="E106" s="79" t="s">
        <v>326</v>
      </c>
    </row>
    <row r="107" spans="1:5" ht="30" customHeight="1" thickBot="1">
      <c r="A107" s="83" t="s">
        <v>144</v>
      </c>
      <c r="B107" s="83" t="s">
        <v>145</v>
      </c>
      <c r="C107" s="83">
        <v>100</v>
      </c>
      <c r="D107" s="160" t="s">
        <v>315</v>
      </c>
      <c r="E107" s="79" t="s">
        <v>326</v>
      </c>
    </row>
    <row r="108" spans="1:5" ht="15.75">
      <c r="A108" s="84" t="s">
        <v>22</v>
      </c>
      <c r="B108" s="85"/>
      <c r="C108" s="85"/>
      <c r="D108" s="98" t="s">
        <v>4</v>
      </c>
      <c r="E108" s="98" t="s">
        <v>4</v>
      </c>
    </row>
    <row r="109" spans="1:5" ht="12.75">
      <c r="A109" s="77"/>
      <c r="B109" s="77"/>
      <c r="C109" s="77"/>
      <c r="D109" s="77"/>
      <c r="E109" s="77"/>
    </row>
    <row r="110" spans="1:5" ht="12.75">
      <c r="A110" s="77"/>
      <c r="B110" s="77"/>
      <c r="C110" s="77"/>
      <c r="D110" s="77"/>
      <c r="E110" s="77"/>
    </row>
    <row r="111" spans="1:5" ht="12.75">
      <c r="A111" s="77"/>
      <c r="B111" s="77"/>
      <c r="C111" s="77"/>
      <c r="D111" s="77"/>
      <c r="E111" s="77"/>
    </row>
    <row r="112" spans="1:5" ht="15">
      <c r="A112" s="288" t="s">
        <v>146</v>
      </c>
      <c r="B112" s="288"/>
      <c r="C112" s="288"/>
      <c r="D112" s="86"/>
      <c r="E112" s="77"/>
    </row>
    <row r="113" spans="1:5" ht="15">
      <c r="A113" s="86"/>
      <c r="B113" s="77"/>
      <c r="C113" s="77"/>
      <c r="D113" s="77"/>
      <c r="E113" s="77"/>
    </row>
    <row r="114" spans="1:5" ht="14.25" customHeight="1">
      <c r="A114" s="324" t="s">
        <v>147</v>
      </c>
      <c r="B114" s="324"/>
      <c r="C114" s="324"/>
      <c r="D114" s="64"/>
      <c r="E114" s="77"/>
    </row>
    <row r="115" spans="1:5" ht="12.75">
      <c r="A115" s="77"/>
      <c r="B115" s="77"/>
      <c r="C115" s="77"/>
      <c r="D115" s="77"/>
      <c r="E115" s="77"/>
    </row>
    <row r="116" spans="1:5" ht="60" customHeight="1">
      <c r="A116" s="21" t="s">
        <v>148</v>
      </c>
      <c r="B116" s="21" t="s">
        <v>42</v>
      </c>
      <c r="C116" s="68" t="s">
        <v>312</v>
      </c>
      <c r="D116" s="68" t="s">
        <v>248</v>
      </c>
      <c r="E116" s="77"/>
    </row>
    <row r="117" spans="1:5" ht="35.25" customHeight="1" thickBot="1">
      <c r="A117" s="87" t="s">
        <v>149</v>
      </c>
      <c r="B117" s="83">
        <v>2</v>
      </c>
      <c r="C117" s="88" t="s">
        <v>317</v>
      </c>
      <c r="D117" s="79" t="s">
        <v>327</v>
      </c>
      <c r="E117" s="77"/>
    </row>
    <row r="118" spans="1:5" ht="29.25" thickBot="1">
      <c r="A118" s="87" t="s">
        <v>150</v>
      </c>
      <c r="B118" s="83">
        <v>3</v>
      </c>
      <c r="C118" s="88" t="s">
        <v>317</v>
      </c>
      <c r="D118" s="79" t="s">
        <v>327</v>
      </c>
      <c r="E118" s="77"/>
    </row>
    <row r="119" spans="1:5" ht="15" thickBot="1">
      <c r="A119" s="87" t="s">
        <v>151</v>
      </c>
      <c r="B119" s="83">
        <v>3</v>
      </c>
      <c r="C119" s="88" t="s">
        <v>317</v>
      </c>
      <c r="D119" s="79" t="s">
        <v>327</v>
      </c>
      <c r="E119" s="77"/>
    </row>
    <row r="120" spans="1:5" ht="29.25" thickBot="1">
      <c r="A120" s="89" t="s">
        <v>152</v>
      </c>
      <c r="B120" s="83">
        <v>4</v>
      </c>
      <c r="C120" s="88" t="s">
        <v>317</v>
      </c>
      <c r="D120" s="79" t="s">
        <v>327</v>
      </c>
      <c r="E120" s="77"/>
    </row>
    <row r="121" spans="1:5" ht="29.25" thickBot="1">
      <c r="A121" s="87" t="s">
        <v>153</v>
      </c>
      <c r="B121" s="83">
        <v>4</v>
      </c>
      <c r="C121" s="88" t="s">
        <v>317</v>
      </c>
      <c r="D121" s="79" t="s">
        <v>327</v>
      </c>
      <c r="E121" s="77"/>
    </row>
    <row r="122" spans="1:5" ht="29.25" thickBot="1">
      <c r="A122" s="87" t="s">
        <v>154</v>
      </c>
      <c r="B122" s="83">
        <v>3</v>
      </c>
      <c r="C122" s="88" t="s">
        <v>317</v>
      </c>
      <c r="D122" s="79" t="s">
        <v>327</v>
      </c>
      <c r="E122" s="77"/>
    </row>
    <row r="123" spans="1:5" ht="15" thickBot="1">
      <c r="A123" s="89" t="s">
        <v>155</v>
      </c>
      <c r="B123" s="83">
        <v>2</v>
      </c>
      <c r="C123" s="88" t="s">
        <v>317</v>
      </c>
      <c r="D123" s="79" t="s">
        <v>327</v>
      </c>
      <c r="E123" s="77"/>
    </row>
    <row r="124" spans="1:5" ht="29.25" thickBot="1">
      <c r="A124" s="87" t="s">
        <v>156</v>
      </c>
      <c r="B124" s="83">
        <v>10</v>
      </c>
      <c r="C124" s="88" t="s">
        <v>317</v>
      </c>
      <c r="D124" s="79" t="s">
        <v>327</v>
      </c>
      <c r="E124" s="77"/>
    </row>
    <row r="125" spans="1:5" ht="72" thickBot="1">
      <c r="A125" s="87" t="s">
        <v>157</v>
      </c>
      <c r="B125" s="83">
        <v>3</v>
      </c>
      <c r="C125" s="88" t="s">
        <v>317</v>
      </c>
      <c r="D125" s="79" t="s">
        <v>327</v>
      </c>
      <c r="E125" s="77"/>
    </row>
    <row r="126" spans="1:5" ht="29.25" thickBot="1">
      <c r="A126" s="89" t="s">
        <v>158</v>
      </c>
      <c r="B126" s="83">
        <v>2</v>
      </c>
      <c r="C126" s="88" t="s">
        <v>317</v>
      </c>
      <c r="D126" s="79" t="s">
        <v>327</v>
      </c>
      <c r="E126" s="77"/>
    </row>
    <row r="127" spans="1:5" ht="15" thickBot="1">
      <c r="A127" s="89" t="s">
        <v>318</v>
      </c>
      <c r="B127" s="83">
        <v>1</v>
      </c>
      <c r="C127" s="88" t="s">
        <v>317</v>
      </c>
      <c r="D127" s="79" t="s">
        <v>327</v>
      </c>
      <c r="E127" s="77"/>
    </row>
    <row r="128" spans="1:5" ht="12.75">
      <c r="A128" s="77"/>
      <c r="B128" s="77"/>
      <c r="C128" s="77"/>
      <c r="D128" s="77"/>
      <c r="E128" s="77"/>
    </row>
    <row r="129" spans="1:5" ht="75" customHeight="1">
      <c r="A129" s="77"/>
      <c r="B129" s="77"/>
      <c r="C129" s="77"/>
      <c r="D129" s="77"/>
      <c r="E129" s="77"/>
    </row>
    <row r="130" spans="1:5" ht="12.75">
      <c r="A130" s="328" t="s">
        <v>159</v>
      </c>
      <c r="B130" s="328"/>
      <c r="C130" s="328"/>
      <c r="D130" s="152"/>
      <c r="E130" s="77"/>
    </row>
    <row r="131" spans="1:5" ht="60.75" customHeight="1">
      <c r="A131" s="319" t="s">
        <v>160</v>
      </c>
      <c r="B131" s="319"/>
      <c r="C131" s="68" t="s">
        <v>274</v>
      </c>
      <c r="D131" s="68" t="s">
        <v>248</v>
      </c>
      <c r="E131" s="77"/>
    </row>
    <row r="132" spans="1:5" ht="48" customHeight="1">
      <c r="A132" s="297" t="s">
        <v>161</v>
      </c>
      <c r="B132" s="298"/>
      <c r="C132" s="164" t="s">
        <v>328</v>
      </c>
      <c r="D132" s="164" t="s">
        <v>329</v>
      </c>
      <c r="E132" s="77"/>
    </row>
    <row r="133" spans="1:5" ht="32.25" customHeight="1">
      <c r="A133" s="297" t="s">
        <v>162</v>
      </c>
      <c r="B133" s="298"/>
      <c r="C133" s="164" t="s">
        <v>328</v>
      </c>
      <c r="D133" s="164" t="s">
        <v>329</v>
      </c>
      <c r="E133" s="77"/>
    </row>
    <row r="134" spans="1:5" ht="44.25" customHeight="1">
      <c r="A134" s="297" t="s">
        <v>163</v>
      </c>
      <c r="B134" s="298"/>
      <c r="C134" s="164" t="s">
        <v>328</v>
      </c>
      <c r="D134" s="164" t="s">
        <v>329</v>
      </c>
      <c r="E134" s="77"/>
    </row>
    <row r="135" spans="1:5" ht="117.75" customHeight="1">
      <c r="A135" s="299" t="s">
        <v>164</v>
      </c>
      <c r="B135" s="300"/>
      <c r="C135" s="164" t="s">
        <v>328</v>
      </c>
      <c r="D135" s="164" t="s">
        <v>329</v>
      </c>
      <c r="E135" s="77"/>
    </row>
    <row r="136" spans="1:5" ht="48" customHeight="1">
      <c r="A136" s="299" t="s">
        <v>165</v>
      </c>
      <c r="B136" s="300"/>
      <c r="C136" s="164" t="s">
        <v>328</v>
      </c>
      <c r="D136" s="164" t="s">
        <v>329</v>
      </c>
      <c r="E136" s="77"/>
    </row>
    <row r="137" spans="1:5" ht="51" customHeight="1">
      <c r="A137" s="299" t="s">
        <v>166</v>
      </c>
      <c r="B137" s="300"/>
      <c r="C137" s="164" t="s">
        <v>328</v>
      </c>
      <c r="D137" s="164" t="s">
        <v>329</v>
      </c>
      <c r="E137" s="77"/>
    </row>
    <row r="138" spans="1:5" ht="63" customHeight="1">
      <c r="A138" s="299" t="s">
        <v>167</v>
      </c>
      <c r="B138" s="300"/>
      <c r="C138" s="164" t="s">
        <v>328</v>
      </c>
      <c r="D138" s="164" t="s">
        <v>329</v>
      </c>
      <c r="E138" s="77"/>
    </row>
    <row r="139" spans="1:5" ht="46.5" customHeight="1">
      <c r="A139" s="325" t="s">
        <v>3</v>
      </c>
      <c r="B139" s="326"/>
      <c r="C139" s="163" t="s">
        <v>328</v>
      </c>
      <c r="D139" s="90" t="s">
        <v>4</v>
      </c>
      <c r="E139" s="77"/>
    </row>
    <row r="140" spans="1:5" ht="31.5" customHeight="1">
      <c r="A140" s="77"/>
      <c r="B140" s="77"/>
      <c r="C140" s="77"/>
      <c r="D140" s="77"/>
      <c r="E140" s="77"/>
    </row>
    <row r="141" spans="1:5" ht="36" customHeight="1">
      <c r="A141" s="77"/>
      <c r="B141" s="77"/>
      <c r="C141" s="77"/>
      <c r="D141" s="77"/>
      <c r="E141" s="77"/>
    </row>
    <row r="142" spans="1:5" ht="15">
      <c r="A142" s="288" t="s">
        <v>168</v>
      </c>
      <c r="B142" s="288"/>
      <c r="C142" s="288"/>
      <c r="D142" s="86"/>
      <c r="E142" s="77"/>
    </row>
    <row r="143" spans="1:5" ht="15">
      <c r="A143" s="91"/>
      <c r="B143" s="77"/>
      <c r="C143" s="77"/>
      <c r="D143" s="77"/>
      <c r="E143" s="77"/>
    </row>
    <row r="144" spans="1:5" ht="15">
      <c r="A144" s="321" t="s">
        <v>169</v>
      </c>
      <c r="B144" s="321"/>
      <c r="C144" s="321"/>
      <c r="D144" s="153"/>
      <c r="E144" s="77"/>
    </row>
    <row r="145" spans="1:5" ht="74.25" customHeight="1">
      <c r="A145" s="322" t="s">
        <v>160</v>
      </c>
      <c r="B145" s="322"/>
      <c r="C145" s="67" t="s">
        <v>274</v>
      </c>
      <c r="D145" s="67" t="s">
        <v>248</v>
      </c>
      <c r="E145" s="77"/>
    </row>
    <row r="146" spans="1:5" ht="101.25" customHeight="1">
      <c r="A146" s="305" t="s">
        <v>170</v>
      </c>
      <c r="B146" s="306"/>
      <c r="C146" s="80" t="s">
        <v>328</v>
      </c>
      <c r="D146" s="80" t="s">
        <v>330</v>
      </c>
      <c r="E146" s="77"/>
    </row>
    <row r="147" spans="1:5" ht="66.75" customHeight="1">
      <c r="A147" s="305" t="s">
        <v>171</v>
      </c>
      <c r="B147" s="306"/>
      <c r="C147" s="80" t="s">
        <v>319</v>
      </c>
      <c r="D147" s="80" t="s">
        <v>330</v>
      </c>
      <c r="E147" s="77"/>
    </row>
    <row r="148" spans="1:5" ht="12.75">
      <c r="A148" s="323" t="s">
        <v>172</v>
      </c>
      <c r="B148" s="323"/>
      <c r="C148" s="323"/>
      <c r="D148" s="152"/>
      <c r="E148" s="77"/>
    </row>
    <row r="149" spans="1:5" ht="48" customHeight="1">
      <c r="A149" s="77"/>
      <c r="B149" s="77"/>
      <c r="C149" s="77"/>
      <c r="D149" s="77"/>
      <c r="E149" s="77"/>
    </row>
    <row r="150" spans="1:5" ht="61.5" customHeight="1">
      <c r="A150" s="31" t="s">
        <v>173</v>
      </c>
      <c r="B150" s="31" t="s">
        <v>174</v>
      </c>
      <c r="C150" s="31" t="s">
        <v>175</v>
      </c>
      <c r="D150" s="31" t="s">
        <v>274</v>
      </c>
      <c r="E150" s="67" t="s">
        <v>248</v>
      </c>
    </row>
    <row r="151" spans="1:5" ht="25.5">
      <c r="A151" s="307" t="s">
        <v>176</v>
      </c>
      <c r="B151" s="65" t="s">
        <v>177</v>
      </c>
      <c r="C151" s="92" t="s">
        <v>178</v>
      </c>
      <c r="D151" s="92" t="s">
        <v>320</v>
      </c>
      <c r="E151" s="79" t="s">
        <v>331</v>
      </c>
    </row>
    <row r="152" spans="1:5" ht="25.5">
      <c r="A152" s="307"/>
      <c r="B152" s="316" t="s">
        <v>179</v>
      </c>
      <c r="C152" s="92" t="s">
        <v>180</v>
      </c>
      <c r="D152" s="92" t="s">
        <v>320</v>
      </c>
      <c r="E152" s="79" t="s">
        <v>331</v>
      </c>
    </row>
    <row r="153" spans="1:5" ht="30" customHeight="1">
      <c r="A153" s="307"/>
      <c r="B153" s="317"/>
      <c r="C153" s="92" t="s">
        <v>181</v>
      </c>
      <c r="D153" s="92" t="s">
        <v>320</v>
      </c>
      <c r="E153" s="79" t="s">
        <v>331</v>
      </c>
    </row>
    <row r="154" spans="1:5" ht="25.5">
      <c r="A154" s="307"/>
      <c r="B154" s="317"/>
      <c r="C154" s="92" t="s">
        <v>180</v>
      </c>
      <c r="D154" s="92" t="s">
        <v>320</v>
      </c>
      <c r="E154" s="79" t="s">
        <v>331</v>
      </c>
    </row>
    <row r="155" spans="1:5" ht="25.5">
      <c r="A155" s="307"/>
      <c r="B155" s="317"/>
      <c r="C155" s="92" t="s">
        <v>182</v>
      </c>
      <c r="D155" s="92" t="s">
        <v>320</v>
      </c>
      <c r="E155" s="79" t="s">
        <v>331</v>
      </c>
    </row>
    <row r="156" spans="1:5" ht="25.5">
      <c r="A156" s="307"/>
      <c r="B156" s="317"/>
      <c r="C156" s="92" t="s">
        <v>178</v>
      </c>
      <c r="D156" s="92" t="s">
        <v>320</v>
      </c>
      <c r="E156" s="79" t="s">
        <v>331</v>
      </c>
    </row>
    <row r="157" spans="1:5" ht="25.5">
      <c r="A157" s="307"/>
      <c r="B157" s="317"/>
      <c r="C157" s="92" t="s">
        <v>178</v>
      </c>
      <c r="D157" s="92" t="s">
        <v>320</v>
      </c>
      <c r="E157" s="79" t="s">
        <v>331</v>
      </c>
    </row>
    <row r="158" spans="1:5" ht="25.5">
      <c r="A158" s="307"/>
      <c r="B158" s="317"/>
      <c r="C158" s="92" t="s">
        <v>181</v>
      </c>
      <c r="D158" s="92" t="s">
        <v>320</v>
      </c>
      <c r="E158" s="79" t="s">
        <v>331</v>
      </c>
    </row>
    <row r="159" spans="1:5" ht="25.5">
      <c r="A159" s="307"/>
      <c r="B159" s="317"/>
      <c r="C159" s="92" t="s">
        <v>181</v>
      </c>
      <c r="D159" s="92" t="s">
        <v>320</v>
      </c>
      <c r="E159" s="79" t="s">
        <v>331</v>
      </c>
    </row>
    <row r="160" spans="1:5" ht="25.5">
      <c r="A160" s="307"/>
      <c r="B160" s="317"/>
      <c r="C160" s="92" t="s">
        <v>181</v>
      </c>
      <c r="D160" s="92" t="s">
        <v>320</v>
      </c>
      <c r="E160" s="79" t="s">
        <v>331</v>
      </c>
    </row>
    <row r="161" spans="1:5" ht="25.5">
      <c r="A161" s="307"/>
      <c r="B161" s="317"/>
      <c r="C161" s="92" t="s">
        <v>180</v>
      </c>
      <c r="D161" s="92" t="s">
        <v>320</v>
      </c>
      <c r="E161" s="79" t="s">
        <v>331</v>
      </c>
    </row>
    <row r="162" spans="1:5" ht="25.5">
      <c r="A162" s="307"/>
      <c r="B162" s="317"/>
      <c r="C162" s="92" t="s">
        <v>180</v>
      </c>
      <c r="D162" s="92" t="s">
        <v>320</v>
      </c>
      <c r="E162" s="79" t="s">
        <v>331</v>
      </c>
    </row>
    <row r="163" spans="1:5" ht="25.5">
      <c r="A163" s="307"/>
      <c r="B163" s="317"/>
      <c r="C163" s="92" t="s">
        <v>180</v>
      </c>
      <c r="D163" s="92" t="s">
        <v>320</v>
      </c>
      <c r="E163" s="79" t="s">
        <v>331</v>
      </c>
    </row>
    <row r="164" spans="1:5" ht="25.5">
      <c r="A164" s="307"/>
      <c r="B164" s="317"/>
      <c r="C164" s="92" t="s">
        <v>183</v>
      </c>
      <c r="D164" s="92" t="s">
        <v>320</v>
      </c>
      <c r="E164" s="79" t="s">
        <v>331</v>
      </c>
    </row>
    <row r="165" spans="1:5" ht="25.5">
      <c r="A165" s="307"/>
      <c r="B165" s="318"/>
      <c r="C165" s="92" t="s">
        <v>183</v>
      </c>
      <c r="D165" s="92" t="s">
        <v>320</v>
      </c>
      <c r="E165" s="79" t="s">
        <v>331</v>
      </c>
    </row>
    <row r="166" spans="1:5" ht="25.5">
      <c r="A166" s="307"/>
      <c r="B166" s="307" t="s">
        <v>184</v>
      </c>
      <c r="C166" s="92" t="s">
        <v>178</v>
      </c>
      <c r="D166" s="92" t="s">
        <v>320</v>
      </c>
      <c r="E166" s="79" t="s">
        <v>331</v>
      </c>
    </row>
    <row r="167" spans="1:5" ht="25.5">
      <c r="A167" s="307"/>
      <c r="B167" s="307"/>
      <c r="C167" s="92" t="s">
        <v>178</v>
      </c>
      <c r="D167" s="92" t="s">
        <v>320</v>
      </c>
      <c r="E167" s="79" t="s">
        <v>331</v>
      </c>
    </row>
    <row r="168" spans="1:5" ht="25.5">
      <c r="A168" s="307"/>
      <c r="B168" s="307"/>
      <c r="C168" s="92" t="s">
        <v>178</v>
      </c>
      <c r="D168" s="92" t="s">
        <v>320</v>
      </c>
      <c r="E168" s="79" t="s">
        <v>331</v>
      </c>
    </row>
    <row r="169" spans="1:5" ht="25.5">
      <c r="A169" s="307"/>
      <c r="B169" s="307"/>
      <c r="C169" s="92" t="s">
        <v>178</v>
      </c>
      <c r="D169" s="92" t="s">
        <v>320</v>
      </c>
      <c r="E169" s="79" t="s">
        <v>331</v>
      </c>
    </row>
    <row r="170" spans="1:5" ht="25.5">
      <c r="A170" s="307"/>
      <c r="B170" s="307"/>
      <c r="C170" s="92" t="s">
        <v>178</v>
      </c>
      <c r="D170" s="92" t="s">
        <v>320</v>
      </c>
      <c r="E170" s="79" t="s">
        <v>331</v>
      </c>
    </row>
    <row r="171" spans="1:5" ht="25.5">
      <c r="A171" s="307"/>
      <c r="B171" s="307"/>
      <c r="C171" s="92" t="s">
        <v>178</v>
      </c>
      <c r="D171" s="92" t="s">
        <v>320</v>
      </c>
      <c r="E171" s="79" t="s">
        <v>331</v>
      </c>
    </row>
    <row r="172" spans="1:5" ht="25.5">
      <c r="A172" s="307"/>
      <c r="B172" s="307"/>
      <c r="C172" s="92" t="s">
        <v>181</v>
      </c>
      <c r="D172" s="92" t="s">
        <v>320</v>
      </c>
      <c r="E172" s="79" t="s">
        <v>331</v>
      </c>
    </row>
    <row r="173" spans="1:5" ht="25.5">
      <c r="A173" s="307"/>
      <c r="B173" s="307"/>
      <c r="C173" s="92" t="s">
        <v>181</v>
      </c>
      <c r="D173" s="92" t="s">
        <v>320</v>
      </c>
      <c r="E173" s="79" t="s">
        <v>331</v>
      </c>
    </row>
    <row r="174" spans="1:5" ht="25.5">
      <c r="A174" s="307"/>
      <c r="B174" s="307"/>
      <c r="C174" s="92" t="s">
        <v>181</v>
      </c>
      <c r="D174" s="92" t="s">
        <v>320</v>
      </c>
      <c r="E174" s="79" t="s">
        <v>331</v>
      </c>
    </row>
    <row r="175" spans="1:5" ht="25.5">
      <c r="A175" s="307"/>
      <c r="B175" s="307"/>
      <c r="C175" s="92" t="s">
        <v>185</v>
      </c>
      <c r="D175" s="92" t="s">
        <v>320</v>
      </c>
      <c r="E175" s="79" t="s">
        <v>331</v>
      </c>
    </row>
    <row r="176" spans="1:5" ht="25.5">
      <c r="A176" s="308" t="s">
        <v>186</v>
      </c>
      <c r="B176" s="309"/>
      <c r="C176" s="92" t="s">
        <v>178</v>
      </c>
      <c r="D176" s="92" t="s">
        <v>320</v>
      </c>
      <c r="E176" s="79" t="s">
        <v>331</v>
      </c>
    </row>
    <row r="177" spans="1:5" ht="25.5">
      <c r="A177" s="310"/>
      <c r="B177" s="311"/>
      <c r="C177" s="92" t="s">
        <v>178</v>
      </c>
      <c r="D177" s="92" t="s">
        <v>320</v>
      </c>
      <c r="E177" s="79" t="s">
        <v>331</v>
      </c>
    </row>
    <row r="178" spans="1:5" ht="25.5">
      <c r="A178" s="312"/>
      <c r="B178" s="313"/>
      <c r="C178" s="92" t="s">
        <v>178</v>
      </c>
      <c r="D178" s="92" t="s">
        <v>320</v>
      </c>
      <c r="E178" s="79" t="s">
        <v>331</v>
      </c>
    </row>
    <row r="179" spans="1:5" ht="25.5">
      <c r="A179" s="308" t="s">
        <v>187</v>
      </c>
      <c r="B179" s="309"/>
      <c r="C179" s="92" t="s">
        <v>178</v>
      </c>
      <c r="D179" s="92" t="s">
        <v>320</v>
      </c>
      <c r="E179" s="79" t="s">
        <v>331</v>
      </c>
    </row>
    <row r="180" spans="1:5" ht="25.5">
      <c r="A180" s="312"/>
      <c r="B180" s="313"/>
      <c r="C180" s="92" t="s">
        <v>181</v>
      </c>
      <c r="D180" s="92" t="s">
        <v>320</v>
      </c>
      <c r="E180" s="79" t="s">
        <v>331</v>
      </c>
    </row>
    <row r="181" spans="1:5" ht="12.75">
      <c r="A181" s="314" t="s">
        <v>3</v>
      </c>
      <c r="B181" s="315"/>
      <c r="C181" s="21"/>
      <c r="D181" s="21" t="s">
        <v>4</v>
      </c>
      <c r="E181" s="80" t="s">
        <v>4</v>
      </c>
    </row>
    <row r="182" spans="1:5" ht="12.75">
      <c r="A182" s="77"/>
      <c r="B182" s="77"/>
      <c r="C182" s="77"/>
      <c r="D182" s="77"/>
      <c r="E182" s="77"/>
    </row>
    <row r="183" spans="1:5" ht="12.75">
      <c r="A183" s="77"/>
      <c r="B183" s="77"/>
      <c r="C183" s="77"/>
      <c r="D183" s="77"/>
      <c r="E183" s="77"/>
    </row>
    <row r="184" spans="1:5" ht="15">
      <c r="A184" s="33" t="s">
        <v>188</v>
      </c>
      <c r="B184" s="95"/>
      <c r="C184" s="95"/>
      <c r="D184" s="95"/>
      <c r="E184" s="95"/>
    </row>
    <row r="185" spans="1:5" ht="54.75" customHeight="1">
      <c r="A185" s="324" t="s">
        <v>189</v>
      </c>
      <c r="B185" s="324"/>
      <c r="C185" s="324"/>
      <c r="D185" s="324"/>
      <c r="E185" s="324"/>
    </row>
    <row r="186" spans="1:5" ht="12.75" hidden="1">
      <c r="A186" s="324"/>
      <c r="B186" s="324"/>
      <c r="C186" s="324"/>
      <c r="D186" s="324"/>
      <c r="E186" s="324"/>
    </row>
    <row r="187" spans="1:5" ht="14.25">
      <c r="A187" s="32" t="s">
        <v>190</v>
      </c>
      <c r="B187" s="99"/>
      <c r="C187" s="99"/>
      <c r="D187" s="99"/>
      <c r="E187" s="99"/>
    </row>
    <row r="188" spans="1:5" ht="14.25">
      <c r="A188" s="64"/>
      <c r="B188" s="77"/>
      <c r="C188" s="77"/>
      <c r="D188" s="77"/>
      <c r="E188" s="77"/>
    </row>
    <row r="189" spans="1:5" ht="15">
      <c r="A189" s="288" t="s">
        <v>191</v>
      </c>
      <c r="B189" s="288"/>
      <c r="C189" s="288"/>
      <c r="D189" s="288"/>
      <c r="E189" s="288"/>
    </row>
    <row r="190" spans="1:5" ht="15">
      <c r="A190" s="86"/>
      <c r="B190" s="77"/>
      <c r="C190" s="77"/>
      <c r="D190" s="77"/>
      <c r="E190" s="77"/>
    </row>
    <row r="191" spans="1:5" ht="60.75" customHeight="1">
      <c r="A191" s="289" t="s">
        <v>160</v>
      </c>
      <c r="B191" s="290"/>
      <c r="C191" s="67" t="s">
        <v>274</v>
      </c>
      <c r="D191" s="67" t="s">
        <v>248</v>
      </c>
      <c r="E191" s="77"/>
    </row>
    <row r="192" spans="1:5" ht="319.5" customHeight="1">
      <c r="A192" s="286" t="s">
        <v>321</v>
      </c>
      <c r="B192" s="287"/>
      <c r="C192" s="80" t="s">
        <v>323</v>
      </c>
      <c r="D192" s="80" t="s">
        <v>4</v>
      </c>
      <c r="E192" s="77"/>
    </row>
    <row r="193" spans="1:5" ht="15">
      <c r="A193" s="291" t="s">
        <v>192</v>
      </c>
      <c r="B193" s="292"/>
      <c r="C193" s="292"/>
      <c r="D193" s="93"/>
      <c r="E193" s="77"/>
    </row>
    <row r="194" spans="1:5" ht="15">
      <c r="A194" s="293"/>
      <c r="B194" s="294"/>
      <c r="C194" s="294"/>
      <c r="D194" s="93"/>
      <c r="E194" s="77"/>
    </row>
    <row r="195" spans="1:5" ht="111" customHeight="1">
      <c r="A195" s="289" t="s">
        <v>160</v>
      </c>
      <c r="B195" s="290"/>
      <c r="C195" s="67" t="s">
        <v>274</v>
      </c>
      <c r="D195" s="67" t="s">
        <v>248</v>
      </c>
      <c r="E195" s="77"/>
    </row>
    <row r="196" spans="1:5" ht="100.5" customHeight="1">
      <c r="A196" s="286" t="s">
        <v>193</v>
      </c>
      <c r="B196" s="287"/>
      <c r="C196" s="114" t="s">
        <v>323</v>
      </c>
      <c r="D196" s="114"/>
      <c r="E196" s="77"/>
    </row>
    <row r="197" spans="1:5" ht="24" customHeight="1">
      <c r="A197" s="291"/>
      <c r="B197" s="296"/>
      <c r="C197" s="68" t="s">
        <v>323</v>
      </c>
      <c r="D197" s="68" t="s">
        <v>4</v>
      </c>
      <c r="E197" s="77"/>
    </row>
    <row r="198" spans="1:5" ht="15">
      <c r="A198" s="93"/>
      <c r="B198" s="93"/>
      <c r="C198" s="78"/>
      <c r="D198" s="78"/>
      <c r="E198" s="77"/>
    </row>
    <row r="199" spans="1:5" ht="57" customHeight="1">
      <c r="A199" s="93"/>
      <c r="B199" s="78"/>
      <c r="C199" s="78"/>
      <c r="D199" s="78"/>
      <c r="E199" s="78"/>
    </row>
    <row r="200" spans="1:5" ht="15">
      <c r="A200" s="293" t="s">
        <v>194</v>
      </c>
      <c r="B200" s="294"/>
      <c r="C200" s="294"/>
      <c r="D200" s="93"/>
      <c r="E200" s="77"/>
    </row>
    <row r="201" spans="1:5" ht="54" customHeight="1">
      <c r="A201" s="320" t="s">
        <v>160</v>
      </c>
      <c r="B201" s="320"/>
      <c r="C201" s="67" t="s">
        <v>312</v>
      </c>
      <c r="D201" s="67" t="s">
        <v>248</v>
      </c>
      <c r="E201" s="77"/>
    </row>
    <row r="202" spans="1:5" ht="309" customHeight="1">
      <c r="A202" s="286" t="s">
        <v>322</v>
      </c>
      <c r="B202" s="287"/>
      <c r="C202" s="100" t="s">
        <v>324</v>
      </c>
      <c r="D202" s="100" t="s">
        <v>4</v>
      </c>
      <c r="E202" s="77"/>
    </row>
    <row r="207" spans="1:7" ht="15.75">
      <c r="A207" s="285" t="s">
        <v>337</v>
      </c>
      <c r="B207" s="285"/>
      <c r="C207" s="285"/>
      <c r="D207" s="285"/>
      <c r="E207" s="285"/>
      <c r="F207" s="285"/>
      <c r="G207" s="285"/>
    </row>
    <row r="208" spans="1:7" ht="15">
      <c r="A208" s="165" t="s">
        <v>338</v>
      </c>
      <c r="B208" s="165"/>
      <c r="C208" s="165"/>
      <c r="D208" s="165"/>
      <c r="E208" s="165"/>
      <c r="F208" s="165"/>
      <c r="G208" s="165"/>
    </row>
  </sheetData>
  <sheetProtection/>
  <mergeCells count="50">
    <mergeCell ref="E3:E4"/>
    <mergeCell ref="A3:A4"/>
    <mergeCell ref="E9:E10"/>
    <mergeCell ref="A16:C16"/>
    <mergeCell ref="A114:C114"/>
    <mergeCell ref="A130:C130"/>
    <mergeCell ref="A20:C20"/>
    <mergeCell ref="A185:E186"/>
    <mergeCell ref="A17:C17"/>
    <mergeCell ref="A18:C18"/>
    <mergeCell ref="A19:C19"/>
    <mergeCell ref="A112:C112"/>
    <mergeCell ref="B3:B4"/>
    <mergeCell ref="C3:C4"/>
    <mergeCell ref="A138:B138"/>
    <mergeCell ref="A142:C142"/>
    <mergeCell ref="A139:B139"/>
    <mergeCell ref="A131:B131"/>
    <mergeCell ref="A132:B132"/>
    <mergeCell ref="A133:B133"/>
    <mergeCell ref="A200:C200"/>
    <mergeCell ref="A201:B201"/>
    <mergeCell ref="A144:C144"/>
    <mergeCell ref="A145:B145"/>
    <mergeCell ref="A146:B146"/>
    <mergeCell ref="A148:C148"/>
    <mergeCell ref="A195:B195"/>
    <mergeCell ref="B166:B175"/>
    <mergeCell ref="A176:B178"/>
    <mergeCell ref="A179:B180"/>
    <mergeCell ref="A181:B181"/>
    <mergeCell ref="A151:A175"/>
    <mergeCell ref="B152:B165"/>
    <mergeCell ref="A1:E1"/>
    <mergeCell ref="A197:B197"/>
    <mergeCell ref="A134:B134"/>
    <mergeCell ref="A135:B135"/>
    <mergeCell ref="A136:B136"/>
    <mergeCell ref="A137:B137"/>
    <mergeCell ref="D3:D4"/>
    <mergeCell ref="A14:C14"/>
    <mergeCell ref="A15:C15"/>
    <mergeCell ref="A147:B147"/>
    <mergeCell ref="A207:G207"/>
    <mergeCell ref="A202:B202"/>
    <mergeCell ref="A189:E189"/>
    <mergeCell ref="A191:B191"/>
    <mergeCell ref="A192:B192"/>
    <mergeCell ref="A193:C194"/>
    <mergeCell ref="A196:B196"/>
  </mergeCells>
  <printOptions horizontalCentered="1" verticalCentered="1"/>
  <pageMargins left="1.1811023622047245" right="0.7086614173228347" top="0.7480314960629921" bottom="0.7480314960629921" header="0.31496062992125984" footer="0.31496062992125984"/>
  <pageSetup horizontalDpi="600" verticalDpi="600" orientation="landscape" paperSize="5" scale="80" r:id="rId1"/>
  <headerFooter>
    <oddHeader>&amp;C&amp;"Arial,Negrita"&amp;14EVALUACIÓN TÉCNICA   DE LA INVITACIÓN ABIERTA No. 001 DE  2021</oddHeader>
  </headerFooter>
</worksheet>
</file>

<file path=xl/worksheets/sheet4.xml><?xml version="1.0" encoding="utf-8"?>
<worksheet xmlns="http://schemas.openxmlformats.org/spreadsheetml/2006/main" xmlns:r="http://schemas.openxmlformats.org/officeDocument/2006/relationships">
  <dimension ref="B1:R20"/>
  <sheetViews>
    <sheetView zoomScalePageLayoutView="0" workbookViewId="0" topLeftCell="A1">
      <selection activeCell="D10" sqref="D10"/>
    </sheetView>
  </sheetViews>
  <sheetFormatPr defaultColWidth="11.421875" defaultRowHeight="12.75"/>
  <cols>
    <col min="1" max="1" width="5.421875" style="0" customWidth="1"/>
    <col min="2" max="2" width="11.421875" style="0" customWidth="1"/>
    <col min="3" max="3" width="18.421875" style="0" customWidth="1"/>
    <col min="4" max="4" width="18.57421875" style="0" customWidth="1"/>
    <col min="5" max="5" width="16.28125" style="0" customWidth="1"/>
    <col min="6" max="6" width="14.7109375" style="0" customWidth="1"/>
    <col min="7" max="7" width="15.28125" style="0" customWidth="1"/>
    <col min="8" max="8" width="14.7109375" style="0" customWidth="1"/>
    <col min="9" max="9" width="16.140625" style="0" bestFit="1" customWidth="1"/>
    <col min="10" max="10" width="13.57421875" style="0" customWidth="1"/>
    <col min="11" max="11" width="7.421875" style="0" bestFit="1" customWidth="1"/>
    <col min="13" max="13" width="20.00390625" style="0" bestFit="1" customWidth="1"/>
    <col min="14" max="14" width="19.8515625" style="0" bestFit="1" customWidth="1"/>
    <col min="17" max="18" width="18.421875" style="0" bestFit="1" customWidth="1"/>
  </cols>
  <sheetData>
    <row r="1" spans="3:9" ht="12.75">
      <c r="C1" s="333" t="s">
        <v>332</v>
      </c>
      <c r="D1" s="333"/>
      <c r="E1" s="333"/>
      <c r="F1" s="333"/>
      <c r="G1" s="333"/>
      <c r="H1" s="333"/>
      <c r="I1" s="333"/>
    </row>
    <row r="2" spans="3:13" ht="12.75">
      <c r="C2" s="333"/>
      <c r="D2" s="333"/>
      <c r="E2" s="333"/>
      <c r="F2" s="333"/>
      <c r="G2" s="333"/>
      <c r="H2" s="333"/>
      <c r="I2" s="333"/>
      <c r="M2" s="20"/>
    </row>
    <row r="3" spans="3:13" ht="12.75">
      <c r="C3" s="11"/>
      <c r="D3" s="11"/>
      <c r="E3" s="11"/>
      <c r="F3" s="11"/>
      <c r="G3" s="11"/>
      <c r="H3" s="11"/>
      <c r="I3" s="11"/>
      <c r="M3" s="20"/>
    </row>
    <row r="4" spans="3:14" ht="12.75">
      <c r="C4" s="18" t="s">
        <v>333</v>
      </c>
      <c r="M4" s="20"/>
      <c r="N4" s="20"/>
    </row>
    <row r="5" ht="12.75" customHeight="1">
      <c r="M5" s="20"/>
    </row>
    <row r="6" spans="13:17" ht="12.75" customHeight="1">
      <c r="M6" s="20"/>
      <c r="Q6" s="14"/>
    </row>
    <row r="7" spans="13:17" ht="12.75">
      <c r="M7" s="20"/>
      <c r="Q7" s="14"/>
    </row>
    <row r="8" spans="13:17" ht="12.75">
      <c r="M8" s="20"/>
      <c r="Q8" s="15"/>
    </row>
    <row r="9" spans="2:11" ht="22.5">
      <c r="B9" s="334" t="s">
        <v>10</v>
      </c>
      <c r="C9" s="334"/>
      <c r="D9" s="34" t="s">
        <v>195</v>
      </c>
      <c r="E9" s="34" t="s">
        <v>196</v>
      </c>
      <c r="F9" s="34" t="s">
        <v>197</v>
      </c>
      <c r="G9" s="34" t="s">
        <v>198</v>
      </c>
      <c r="H9" s="35" t="s">
        <v>199</v>
      </c>
      <c r="I9" s="35" t="s">
        <v>200</v>
      </c>
      <c r="J9" s="34" t="s">
        <v>201</v>
      </c>
      <c r="K9" s="34" t="s">
        <v>3</v>
      </c>
    </row>
    <row r="10" spans="2:18" ht="12.75">
      <c r="B10" s="330" t="s">
        <v>312</v>
      </c>
      <c r="C10" s="331"/>
      <c r="D10" s="36" t="s">
        <v>339</v>
      </c>
      <c r="E10" s="36" t="s">
        <v>339</v>
      </c>
      <c r="F10" s="36" t="s">
        <v>339</v>
      </c>
      <c r="G10" s="36" t="s">
        <v>339</v>
      </c>
      <c r="H10" s="36" t="s">
        <v>339</v>
      </c>
      <c r="I10" s="40">
        <v>41146626375</v>
      </c>
      <c r="J10" s="37" t="s">
        <v>4</v>
      </c>
      <c r="K10" s="37" t="s">
        <v>4</v>
      </c>
      <c r="R10" s="14"/>
    </row>
    <row r="13" spans="2:11" ht="22.5">
      <c r="B13" s="334" t="s">
        <v>10</v>
      </c>
      <c r="C13" s="334"/>
      <c r="D13" s="117" t="s">
        <v>195</v>
      </c>
      <c r="E13" s="117" t="s">
        <v>196</v>
      </c>
      <c r="F13" s="117" t="s">
        <v>197</v>
      </c>
      <c r="G13" s="117" t="s">
        <v>198</v>
      </c>
      <c r="H13" s="35" t="s">
        <v>199</v>
      </c>
      <c r="I13" s="35" t="s">
        <v>200</v>
      </c>
      <c r="J13" s="117" t="s">
        <v>201</v>
      </c>
      <c r="K13" s="117" t="s">
        <v>3</v>
      </c>
    </row>
    <row r="14" spans="2:11" ht="22.5">
      <c r="B14" s="335" t="s">
        <v>21</v>
      </c>
      <c r="C14" s="336"/>
      <c r="D14" s="36" t="s">
        <v>334</v>
      </c>
      <c r="E14" s="36" t="s">
        <v>335</v>
      </c>
      <c r="F14" s="36" t="s">
        <v>336</v>
      </c>
      <c r="G14" s="36" t="s">
        <v>336</v>
      </c>
      <c r="H14" s="36" t="s">
        <v>336</v>
      </c>
      <c r="I14" s="40">
        <v>25249528062</v>
      </c>
      <c r="J14" s="37" t="s">
        <v>4</v>
      </c>
      <c r="K14" s="37" t="s">
        <v>4</v>
      </c>
    </row>
    <row r="19" spans="2:8" ht="15">
      <c r="B19" s="332" t="s">
        <v>337</v>
      </c>
      <c r="C19" s="332"/>
      <c r="D19" s="332"/>
      <c r="E19" s="332"/>
      <c r="F19" s="332"/>
      <c r="G19" s="332"/>
      <c r="H19" s="332"/>
    </row>
    <row r="20" spans="2:8" ht="14.25">
      <c r="B20" s="166" t="s">
        <v>338</v>
      </c>
      <c r="C20" s="166"/>
      <c r="D20" s="166"/>
      <c r="E20" s="166"/>
      <c r="F20" s="166"/>
      <c r="G20" s="166"/>
      <c r="H20" s="166"/>
    </row>
  </sheetData>
  <sheetProtection/>
  <mergeCells count="6">
    <mergeCell ref="B10:C10"/>
    <mergeCell ref="B19:H19"/>
    <mergeCell ref="C1:I2"/>
    <mergeCell ref="B9:C9"/>
    <mergeCell ref="B13:C13"/>
    <mergeCell ref="B14:C14"/>
  </mergeCells>
  <printOptions/>
  <pageMargins left="0.7086614173228347" right="0.7086614173228347" top="0.7480314960629921" bottom="0.7480314960629921" header="0.31496062992125984" footer="0.31496062992125984"/>
  <pageSetup horizontalDpi="600" verticalDpi="600" orientation="landscape" scale="75" r:id="rId1"/>
  <headerFooter>
    <oddHeader>&amp;C&amp;"Arial,Negrita"EVALUACION DE EXPERIENCIA INVITACION ABIERTA 001 DE 2021</oddHeader>
  </headerFooter>
</worksheet>
</file>

<file path=xl/worksheets/sheet5.xml><?xml version="1.0" encoding="utf-8"?>
<worksheet xmlns="http://schemas.openxmlformats.org/spreadsheetml/2006/main" xmlns:r="http://schemas.openxmlformats.org/officeDocument/2006/relationships">
  <dimension ref="A2:O175"/>
  <sheetViews>
    <sheetView tabSelected="1" zoomScale="148" zoomScaleNormal="148" zoomScalePageLayoutView="0" workbookViewId="0" topLeftCell="A169">
      <selection activeCell="A175" sqref="A175:F175"/>
    </sheetView>
  </sheetViews>
  <sheetFormatPr defaultColWidth="11.421875" defaultRowHeight="12.75"/>
  <cols>
    <col min="1" max="1" width="15.57421875" style="0" customWidth="1"/>
    <col min="2" max="2" width="19.421875" style="0" customWidth="1"/>
    <col min="3" max="3" width="25.421875" style="0" customWidth="1"/>
    <col min="4" max="4" width="23.57421875" style="0" customWidth="1"/>
    <col min="8" max="8" width="12.00390625" style="0" bestFit="1" customWidth="1"/>
    <col min="9" max="9" width="11.8515625" style="0" bestFit="1" customWidth="1"/>
  </cols>
  <sheetData>
    <row r="1" ht="22.5" customHeight="1"/>
    <row r="2" spans="1:10" ht="12.75">
      <c r="A2" s="351" t="s">
        <v>202</v>
      </c>
      <c r="B2" s="352"/>
      <c r="C2" s="352"/>
      <c r="D2" s="352"/>
      <c r="E2" s="352"/>
      <c r="F2" s="352"/>
      <c r="G2" s="352"/>
      <c r="H2" s="352"/>
      <c r="I2" s="352"/>
      <c r="J2" s="352"/>
    </row>
    <row r="3" spans="1:10" ht="12.75">
      <c r="A3" s="351" t="s">
        <v>228</v>
      </c>
      <c r="B3" s="352"/>
      <c r="C3" s="352"/>
      <c r="D3" s="352"/>
      <c r="E3" s="352"/>
      <c r="F3" s="352"/>
      <c r="G3" s="352"/>
      <c r="H3" s="352"/>
      <c r="I3" s="352"/>
      <c r="J3" s="352"/>
    </row>
    <row r="4" spans="1:10" ht="12.75">
      <c r="A4" s="353" t="s">
        <v>312</v>
      </c>
      <c r="B4" s="353"/>
      <c r="C4" s="353"/>
      <c r="D4" s="353"/>
      <c r="E4" s="353"/>
      <c r="F4" s="353"/>
      <c r="G4" s="353"/>
      <c r="H4" s="353"/>
      <c r="I4" s="353"/>
      <c r="J4" s="354"/>
    </row>
    <row r="5" spans="1:10" ht="25.5" thickBot="1">
      <c r="A5" s="72" t="s">
        <v>39</v>
      </c>
      <c r="B5" s="72" t="s">
        <v>40</v>
      </c>
      <c r="C5" s="73" t="s">
        <v>203</v>
      </c>
      <c r="D5" s="74" t="s">
        <v>204</v>
      </c>
      <c r="E5" s="75" t="s">
        <v>205</v>
      </c>
      <c r="F5" s="75" t="s">
        <v>257</v>
      </c>
      <c r="G5" s="75" t="s">
        <v>258</v>
      </c>
      <c r="H5" s="75" t="s">
        <v>259</v>
      </c>
      <c r="I5" s="75" t="s">
        <v>260</v>
      </c>
      <c r="J5" s="75" t="s">
        <v>346</v>
      </c>
    </row>
    <row r="6" spans="1:12" ht="120">
      <c r="A6" s="76" t="s">
        <v>255</v>
      </c>
      <c r="B6" s="22" t="s">
        <v>298</v>
      </c>
      <c r="C6" s="101">
        <v>1</v>
      </c>
      <c r="D6" s="103">
        <v>2177359</v>
      </c>
      <c r="E6" s="70">
        <v>239509</v>
      </c>
      <c r="F6" s="174">
        <f>D6</f>
        <v>2177359</v>
      </c>
      <c r="G6" s="174">
        <f>E6</f>
        <v>239509</v>
      </c>
      <c r="H6" s="174">
        <f>E6*19%</f>
        <v>45506.71</v>
      </c>
      <c r="I6" s="70">
        <f>F6+G6+H6</f>
        <v>2462374.71</v>
      </c>
      <c r="J6" s="70">
        <f aca="true" t="shared" si="0" ref="J6:J11">I6*11</f>
        <v>27086121.81</v>
      </c>
      <c r="K6" s="71"/>
      <c r="L6" s="71"/>
    </row>
    <row r="7" spans="1:12" ht="120">
      <c r="A7" s="102" t="s">
        <v>250</v>
      </c>
      <c r="B7" s="156" t="s">
        <v>299</v>
      </c>
      <c r="C7" s="104">
        <v>4</v>
      </c>
      <c r="D7" s="103">
        <v>1994515</v>
      </c>
      <c r="E7" s="70">
        <v>219397</v>
      </c>
      <c r="F7" s="174">
        <f>D7*C7</f>
        <v>7978060</v>
      </c>
      <c r="G7" s="174">
        <v>877586</v>
      </c>
      <c r="H7" s="174">
        <v>166741</v>
      </c>
      <c r="I7" s="70">
        <f>F7+G7+H7</f>
        <v>9022387</v>
      </c>
      <c r="J7" s="70">
        <f t="shared" si="0"/>
        <v>99246257</v>
      </c>
      <c r="K7" s="71"/>
      <c r="L7" s="71"/>
    </row>
    <row r="8" spans="1:10" ht="120">
      <c r="A8" s="57" t="s">
        <v>206</v>
      </c>
      <c r="B8" s="194" t="s">
        <v>299</v>
      </c>
      <c r="C8" s="41">
        <v>1</v>
      </c>
      <c r="D8" s="103">
        <v>1994515</v>
      </c>
      <c r="E8" s="70">
        <v>219397</v>
      </c>
      <c r="F8" s="174">
        <f>D8*C8</f>
        <v>1994515</v>
      </c>
      <c r="G8" s="174">
        <f>E8</f>
        <v>219397</v>
      </c>
      <c r="H8" s="174">
        <v>41685</v>
      </c>
      <c r="I8" s="70">
        <f>F8+G8+H8</f>
        <v>2255597</v>
      </c>
      <c r="J8" s="70">
        <f t="shared" si="0"/>
        <v>24811567</v>
      </c>
    </row>
    <row r="9" spans="1:10" ht="218.25" customHeight="1">
      <c r="A9" s="154" t="s">
        <v>301</v>
      </c>
      <c r="B9" s="157" t="s">
        <v>302</v>
      </c>
      <c r="C9" s="106">
        <v>4</v>
      </c>
      <c r="D9" s="103">
        <v>2448099</v>
      </c>
      <c r="E9" s="70">
        <v>269291</v>
      </c>
      <c r="F9" s="174">
        <f>D9*C9</f>
        <v>9792396</v>
      </c>
      <c r="G9" s="174">
        <v>1077164</v>
      </c>
      <c r="H9" s="174">
        <v>204661</v>
      </c>
      <c r="I9" s="70">
        <f>F9+G9+H9</f>
        <v>11074221</v>
      </c>
      <c r="J9" s="70">
        <f t="shared" si="0"/>
        <v>121816431</v>
      </c>
    </row>
    <row r="10" spans="1:10" ht="120">
      <c r="A10" s="38" t="s">
        <v>303</v>
      </c>
      <c r="B10" s="194" t="s">
        <v>302</v>
      </c>
      <c r="C10" s="58">
        <v>1</v>
      </c>
      <c r="D10" s="103">
        <v>2448099</v>
      </c>
      <c r="E10" s="70">
        <v>269291</v>
      </c>
      <c r="F10" s="174">
        <f>D10*C10</f>
        <v>2448099</v>
      </c>
      <c r="G10" s="174">
        <v>269291</v>
      </c>
      <c r="H10" s="174">
        <v>51165</v>
      </c>
      <c r="I10" s="70">
        <f>F10+G10+H10</f>
        <v>2768555</v>
      </c>
      <c r="J10" s="70">
        <f t="shared" si="0"/>
        <v>30454105</v>
      </c>
    </row>
    <row r="11" spans="1:10" ht="21" customHeight="1">
      <c r="A11" s="176" t="s">
        <v>207</v>
      </c>
      <c r="B11" s="177"/>
      <c r="C11" s="178">
        <v>11</v>
      </c>
      <c r="D11" s="179"/>
      <c r="E11" s="180"/>
      <c r="F11" s="181">
        <f>SUM(F6:F10)</f>
        <v>24390429</v>
      </c>
      <c r="G11" s="181">
        <f>SUM(G6:G10)</f>
        <v>2682947</v>
      </c>
      <c r="H11" s="181">
        <f>SUM(H6:H10)</f>
        <v>509758.70999999996</v>
      </c>
      <c r="I11" s="182">
        <f>SUM(I6:I10)</f>
        <v>27583134.71</v>
      </c>
      <c r="J11" s="182">
        <f t="shared" si="0"/>
        <v>303414481.81</v>
      </c>
    </row>
    <row r="12" spans="1:10" ht="19.5" customHeight="1">
      <c r="A12" s="176" t="s">
        <v>348</v>
      </c>
      <c r="B12" s="177"/>
      <c r="C12" s="183">
        <v>11</v>
      </c>
      <c r="D12" s="184"/>
      <c r="E12" s="180"/>
      <c r="F12" s="181"/>
      <c r="G12" s="181"/>
      <c r="H12" s="181"/>
      <c r="I12" s="182"/>
      <c r="J12" s="52">
        <f>+H75</f>
        <v>69387457.37</v>
      </c>
    </row>
    <row r="13" spans="1:10" ht="24.75">
      <c r="A13" s="176" t="s">
        <v>208</v>
      </c>
      <c r="B13" s="177" t="s">
        <v>209</v>
      </c>
      <c r="C13" s="183">
        <v>1</v>
      </c>
      <c r="D13" s="184"/>
      <c r="E13" s="180"/>
      <c r="F13" s="181"/>
      <c r="G13" s="181"/>
      <c r="H13" s="181"/>
      <c r="I13" s="182"/>
      <c r="J13" s="182">
        <v>5000000</v>
      </c>
    </row>
    <row r="14" spans="1:10" ht="25.5" thickBot="1">
      <c r="A14" s="176" t="s">
        <v>210</v>
      </c>
      <c r="B14" s="177" t="s">
        <v>209</v>
      </c>
      <c r="C14" s="183">
        <v>1</v>
      </c>
      <c r="D14" s="185"/>
      <c r="E14" s="180"/>
      <c r="F14" s="180"/>
      <c r="G14" s="180"/>
      <c r="H14" s="180"/>
      <c r="I14" s="186"/>
      <c r="J14" s="186">
        <v>1000000</v>
      </c>
    </row>
    <row r="15" spans="1:10" ht="12.75">
      <c r="A15" s="187" t="s">
        <v>211</v>
      </c>
      <c r="B15" s="188"/>
      <c r="C15" s="188"/>
      <c r="D15" s="189"/>
      <c r="E15" s="189"/>
      <c r="F15" s="189"/>
      <c r="G15" s="189"/>
      <c r="H15" s="189"/>
      <c r="I15" s="190"/>
      <c r="J15" s="190">
        <f>+J11+J12+J13+J14</f>
        <v>378801939.18</v>
      </c>
    </row>
    <row r="16" ht="12.75">
      <c r="J16" s="175"/>
    </row>
    <row r="18" spans="1:10" ht="12.75">
      <c r="A18" s="340" t="s">
        <v>229</v>
      </c>
      <c r="B18" s="340"/>
      <c r="C18" s="340"/>
      <c r="D18" s="340"/>
      <c r="E18" s="340"/>
      <c r="F18" s="340"/>
      <c r="G18" s="340"/>
      <c r="H18" s="340"/>
      <c r="I18" s="340"/>
      <c r="J18" s="10"/>
    </row>
    <row r="19" spans="1:10" ht="12.75">
      <c r="A19" s="46"/>
      <c r="B19" s="46"/>
      <c r="C19" s="47"/>
      <c r="D19" s="48"/>
      <c r="E19" s="48"/>
      <c r="F19" s="48"/>
      <c r="G19" s="48"/>
      <c r="H19" s="48"/>
      <c r="I19" s="48"/>
      <c r="J19" s="10"/>
    </row>
    <row r="20" spans="1:10" ht="13.5" thickBot="1">
      <c r="A20" s="49"/>
      <c r="B20" s="48"/>
      <c r="C20" s="50"/>
      <c r="D20" s="48"/>
      <c r="E20" s="48"/>
      <c r="F20" s="48"/>
      <c r="G20" s="48"/>
      <c r="H20" s="48"/>
      <c r="I20" s="48"/>
      <c r="J20" s="10"/>
    </row>
    <row r="21" spans="1:10" ht="13.5" thickBot="1">
      <c r="A21" s="42"/>
      <c r="B21" s="42"/>
      <c r="C21" s="42"/>
      <c r="D21" s="341" t="s">
        <v>312</v>
      </c>
      <c r="E21" s="342"/>
      <c r="F21" s="342"/>
      <c r="G21" s="342"/>
      <c r="H21" s="342"/>
      <c r="I21" s="342"/>
      <c r="J21" s="10"/>
    </row>
    <row r="22" spans="1:10" ht="25.5">
      <c r="A22" s="51" t="s">
        <v>212</v>
      </c>
      <c r="B22" s="51" t="s">
        <v>213</v>
      </c>
      <c r="C22" s="62" t="s">
        <v>214</v>
      </c>
      <c r="D22" s="61" t="s">
        <v>215</v>
      </c>
      <c r="E22" s="61" t="s">
        <v>216</v>
      </c>
      <c r="F22" s="61" t="s">
        <v>375</v>
      </c>
      <c r="G22" s="61" t="s">
        <v>22</v>
      </c>
      <c r="H22" s="61"/>
      <c r="I22" s="63"/>
      <c r="J22" s="10"/>
    </row>
    <row r="23" spans="1:10" ht="22.5" customHeight="1" thickBot="1">
      <c r="A23" s="107" t="s">
        <v>73</v>
      </c>
      <c r="B23" s="107" t="s">
        <v>74</v>
      </c>
      <c r="C23" s="107">
        <v>5</v>
      </c>
      <c r="D23" s="52">
        <v>10621</v>
      </c>
      <c r="E23" s="52">
        <v>55760</v>
      </c>
      <c r="F23" s="355">
        <f>+D23*(1+0.19)</f>
        <v>12638.99</v>
      </c>
      <c r="G23" s="355">
        <f>+F23*C23</f>
        <v>63194.95</v>
      </c>
      <c r="H23" s="52"/>
      <c r="I23" s="52"/>
      <c r="J23" s="10"/>
    </row>
    <row r="24" spans="1:10" ht="13.5" thickBot="1">
      <c r="A24" s="107" t="s">
        <v>75</v>
      </c>
      <c r="B24" s="107" t="s">
        <v>76</v>
      </c>
      <c r="C24" s="107">
        <v>1</v>
      </c>
      <c r="D24" s="52">
        <v>1137</v>
      </c>
      <c r="E24" s="52">
        <v>1194</v>
      </c>
      <c r="F24" s="355">
        <f aca="true" t="shared" si="1" ref="F24:F72">+D24*(1+0.19)</f>
        <v>1353.03</v>
      </c>
      <c r="G24" s="355">
        <f aca="true" t="shared" si="2" ref="G24:G78">+F24*C24</f>
        <v>1353.03</v>
      </c>
      <c r="H24" s="52"/>
      <c r="I24" s="52"/>
      <c r="J24" s="10"/>
    </row>
    <row r="25" spans="1:10" ht="13.5" thickBot="1">
      <c r="A25" s="107" t="s">
        <v>77</v>
      </c>
      <c r="B25" s="107" t="s">
        <v>78</v>
      </c>
      <c r="C25" s="107">
        <v>12</v>
      </c>
      <c r="D25" s="52">
        <v>5698</v>
      </c>
      <c r="E25" s="52">
        <v>71795</v>
      </c>
      <c r="F25" s="355">
        <f t="shared" si="1"/>
        <v>6780.62</v>
      </c>
      <c r="G25" s="355">
        <f t="shared" si="2"/>
        <v>81367.44</v>
      </c>
      <c r="H25" s="52"/>
      <c r="I25" s="52"/>
      <c r="J25" s="10"/>
    </row>
    <row r="26" spans="1:10" ht="13.5" thickBot="1">
      <c r="A26" s="107" t="s">
        <v>79</v>
      </c>
      <c r="B26" s="107" t="s">
        <v>80</v>
      </c>
      <c r="C26" s="107">
        <v>10</v>
      </c>
      <c r="D26" s="52">
        <v>3424</v>
      </c>
      <c r="E26" s="52">
        <f aca="true" t="shared" si="3" ref="E26:E72">C26*D26</f>
        <v>34240</v>
      </c>
      <c r="F26" s="355">
        <f t="shared" si="1"/>
        <v>4074.56</v>
      </c>
      <c r="G26" s="355">
        <f t="shared" si="2"/>
        <v>40745.6</v>
      </c>
      <c r="H26" s="52"/>
      <c r="I26" s="52"/>
      <c r="J26" s="10"/>
    </row>
    <row r="27" spans="1:9" ht="22.5" customHeight="1" thickBot="1">
      <c r="A27" s="107" t="s">
        <v>81</v>
      </c>
      <c r="B27" s="107" t="s">
        <v>82</v>
      </c>
      <c r="C27" s="107">
        <v>100</v>
      </c>
      <c r="D27" s="53">
        <v>180</v>
      </c>
      <c r="E27" s="52">
        <f t="shared" si="3"/>
        <v>18000</v>
      </c>
      <c r="F27" s="355">
        <f t="shared" si="1"/>
        <v>214.2</v>
      </c>
      <c r="G27" s="355">
        <f t="shared" si="2"/>
        <v>21420</v>
      </c>
      <c r="H27" s="52"/>
      <c r="I27" s="52"/>
    </row>
    <row r="28" spans="1:9" ht="19.5" customHeight="1" thickBot="1">
      <c r="A28" s="107" t="s">
        <v>83</v>
      </c>
      <c r="B28" s="107" t="s">
        <v>82</v>
      </c>
      <c r="C28" s="107">
        <v>100</v>
      </c>
      <c r="D28" s="53">
        <v>410</v>
      </c>
      <c r="E28" s="52">
        <f t="shared" si="3"/>
        <v>41000</v>
      </c>
      <c r="F28" s="355">
        <f t="shared" si="1"/>
        <v>487.9</v>
      </c>
      <c r="G28" s="355">
        <f t="shared" si="2"/>
        <v>48790</v>
      </c>
      <c r="H28" s="52"/>
      <c r="I28" s="52"/>
    </row>
    <row r="29" spans="1:9" ht="16.5" customHeight="1" thickBot="1">
      <c r="A29" s="107" t="s">
        <v>84</v>
      </c>
      <c r="B29" s="107" t="s">
        <v>82</v>
      </c>
      <c r="C29" s="107">
        <v>150</v>
      </c>
      <c r="D29" s="53">
        <v>376</v>
      </c>
      <c r="E29" s="52">
        <f t="shared" si="3"/>
        <v>56400</v>
      </c>
      <c r="F29" s="355">
        <f t="shared" si="1"/>
        <v>447.44</v>
      </c>
      <c r="G29" s="355">
        <f t="shared" si="2"/>
        <v>67116</v>
      </c>
      <c r="H29" s="52"/>
      <c r="I29" s="52"/>
    </row>
    <row r="30" spans="1:9" ht="19.5" customHeight="1" thickBot="1">
      <c r="A30" s="107" t="s">
        <v>85</v>
      </c>
      <c r="B30" s="107" t="s">
        <v>82</v>
      </c>
      <c r="C30" s="107">
        <v>150</v>
      </c>
      <c r="D30" s="53">
        <v>79</v>
      </c>
      <c r="E30" s="52">
        <f t="shared" si="3"/>
        <v>11850</v>
      </c>
      <c r="F30" s="355">
        <f t="shared" si="1"/>
        <v>94.00999999999999</v>
      </c>
      <c r="G30" s="355">
        <f t="shared" si="2"/>
        <v>14101.499999999998</v>
      </c>
      <c r="H30" s="52"/>
      <c r="I30" s="52"/>
    </row>
    <row r="31" spans="1:9" ht="20.25" customHeight="1" thickBot="1">
      <c r="A31" s="107" t="s">
        <v>86</v>
      </c>
      <c r="B31" s="107" t="s">
        <v>82</v>
      </c>
      <c r="C31" s="107">
        <v>150</v>
      </c>
      <c r="D31" s="53">
        <v>410</v>
      </c>
      <c r="E31" s="52">
        <f t="shared" si="3"/>
        <v>61500</v>
      </c>
      <c r="F31" s="355">
        <f t="shared" si="1"/>
        <v>487.9</v>
      </c>
      <c r="G31" s="355">
        <f t="shared" si="2"/>
        <v>73185</v>
      </c>
      <c r="H31" s="52"/>
      <c r="I31" s="52"/>
    </row>
    <row r="32" spans="1:9" ht="13.5" thickBot="1">
      <c r="A32" s="107" t="s">
        <v>87</v>
      </c>
      <c r="B32" s="107" t="s">
        <v>82</v>
      </c>
      <c r="C32" s="107">
        <v>10</v>
      </c>
      <c r="D32" s="53">
        <v>4610</v>
      </c>
      <c r="E32" s="52">
        <f t="shared" si="3"/>
        <v>46100</v>
      </c>
      <c r="F32" s="355">
        <f t="shared" si="1"/>
        <v>5485.9</v>
      </c>
      <c r="G32" s="355">
        <f t="shared" si="2"/>
        <v>54859</v>
      </c>
      <c r="H32" s="52"/>
      <c r="I32" s="52"/>
    </row>
    <row r="33" spans="1:9" ht="13.5" thickBot="1">
      <c r="A33" s="107" t="s">
        <v>88</v>
      </c>
      <c r="B33" s="107" t="s">
        <v>82</v>
      </c>
      <c r="C33" s="107">
        <v>4</v>
      </c>
      <c r="D33" s="53">
        <v>4506</v>
      </c>
      <c r="E33" s="52">
        <f t="shared" si="3"/>
        <v>18024</v>
      </c>
      <c r="F33" s="355">
        <f t="shared" si="1"/>
        <v>5362.139999999999</v>
      </c>
      <c r="G33" s="355">
        <f t="shared" si="2"/>
        <v>21448.559999999998</v>
      </c>
      <c r="H33" s="52"/>
      <c r="I33" s="52"/>
    </row>
    <row r="34" spans="1:9" ht="21.75" customHeight="1" thickBot="1">
      <c r="A34" s="107" t="s">
        <v>89</v>
      </c>
      <c r="B34" s="107" t="s">
        <v>90</v>
      </c>
      <c r="C34" s="107">
        <v>10</v>
      </c>
      <c r="D34" s="53">
        <v>3389</v>
      </c>
      <c r="E34" s="52">
        <f t="shared" si="3"/>
        <v>33890</v>
      </c>
      <c r="F34" s="355">
        <f t="shared" si="1"/>
        <v>4032.91</v>
      </c>
      <c r="G34" s="355">
        <f t="shared" si="2"/>
        <v>40329.1</v>
      </c>
      <c r="H34" s="52"/>
      <c r="I34" s="52"/>
    </row>
    <row r="35" spans="1:9" ht="21" customHeight="1" thickBot="1">
      <c r="A35" s="107" t="s">
        <v>89</v>
      </c>
      <c r="B35" s="107" t="s">
        <v>91</v>
      </c>
      <c r="C35" s="107">
        <v>10</v>
      </c>
      <c r="D35" s="53">
        <v>3389</v>
      </c>
      <c r="E35" s="52">
        <f t="shared" si="3"/>
        <v>33890</v>
      </c>
      <c r="F35" s="355">
        <f t="shared" si="1"/>
        <v>4032.91</v>
      </c>
      <c r="G35" s="355">
        <f t="shared" si="2"/>
        <v>40329.1</v>
      </c>
      <c r="H35" s="52"/>
      <c r="I35" s="52"/>
    </row>
    <row r="36" spans="1:9" ht="23.25" customHeight="1" thickBot="1">
      <c r="A36" s="107" t="s">
        <v>92</v>
      </c>
      <c r="B36" s="107" t="s">
        <v>91</v>
      </c>
      <c r="C36" s="107">
        <v>4</v>
      </c>
      <c r="D36" s="53">
        <v>2798</v>
      </c>
      <c r="E36" s="52">
        <f t="shared" si="3"/>
        <v>11192</v>
      </c>
      <c r="F36" s="355">
        <f t="shared" si="1"/>
        <v>3329.62</v>
      </c>
      <c r="G36" s="355">
        <f t="shared" si="2"/>
        <v>13318.48</v>
      </c>
      <c r="H36" s="52"/>
      <c r="I36" s="52"/>
    </row>
    <row r="37" spans="1:9" ht="13.5" thickBot="1">
      <c r="A37" s="107" t="s">
        <v>93</v>
      </c>
      <c r="B37" s="107" t="s">
        <v>94</v>
      </c>
      <c r="C37" s="107">
        <v>4</v>
      </c>
      <c r="D37" s="53">
        <v>13909</v>
      </c>
      <c r="E37" s="52">
        <f t="shared" si="3"/>
        <v>55636</v>
      </c>
      <c r="F37" s="355">
        <f t="shared" si="1"/>
        <v>16551.71</v>
      </c>
      <c r="G37" s="355">
        <f t="shared" si="2"/>
        <v>66206.84</v>
      </c>
      <c r="H37" s="52"/>
      <c r="I37" s="52"/>
    </row>
    <row r="38" spans="1:9" ht="13.5" thickBot="1">
      <c r="A38" s="107" t="s">
        <v>95</v>
      </c>
      <c r="B38" s="107" t="s">
        <v>96</v>
      </c>
      <c r="C38" s="107">
        <v>2</v>
      </c>
      <c r="D38" s="53">
        <v>2716</v>
      </c>
      <c r="E38" s="52">
        <f t="shared" si="3"/>
        <v>5432</v>
      </c>
      <c r="F38" s="355">
        <f t="shared" si="1"/>
        <v>3232.04</v>
      </c>
      <c r="G38" s="355">
        <f t="shared" si="2"/>
        <v>6464.08</v>
      </c>
      <c r="H38" s="52"/>
      <c r="I38" s="52"/>
    </row>
    <row r="39" spans="1:9" ht="13.5" thickBot="1">
      <c r="A39" s="107" t="s">
        <v>97</v>
      </c>
      <c r="B39" s="107" t="s">
        <v>98</v>
      </c>
      <c r="C39" s="107">
        <v>4</v>
      </c>
      <c r="D39" s="53">
        <v>5419</v>
      </c>
      <c r="E39" s="52">
        <f t="shared" si="3"/>
        <v>21676</v>
      </c>
      <c r="F39" s="355">
        <f t="shared" si="1"/>
        <v>6448.61</v>
      </c>
      <c r="G39" s="355">
        <f t="shared" si="2"/>
        <v>25794.44</v>
      </c>
      <c r="H39" s="52"/>
      <c r="I39" s="52"/>
    </row>
    <row r="40" spans="1:9" ht="13.5" thickBot="1">
      <c r="A40" s="107" t="s">
        <v>99</v>
      </c>
      <c r="B40" s="107" t="s">
        <v>100</v>
      </c>
      <c r="C40" s="107">
        <v>50</v>
      </c>
      <c r="D40" s="53">
        <v>1211</v>
      </c>
      <c r="E40" s="52">
        <f t="shared" si="3"/>
        <v>60550</v>
      </c>
      <c r="F40" s="355">
        <f t="shared" si="1"/>
        <v>1441.09</v>
      </c>
      <c r="G40" s="355">
        <f t="shared" si="2"/>
        <v>72054.5</v>
      </c>
      <c r="H40" s="52"/>
      <c r="I40" s="52"/>
    </row>
    <row r="41" spans="1:9" ht="13.5" thickBot="1">
      <c r="A41" s="107" t="s">
        <v>101</v>
      </c>
      <c r="B41" s="107" t="s">
        <v>82</v>
      </c>
      <c r="C41" s="107">
        <v>10</v>
      </c>
      <c r="D41" s="53">
        <v>20135</v>
      </c>
      <c r="E41" s="52">
        <f t="shared" si="3"/>
        <v>201350</v>
      </c>
      <c r="F41" s="355">
        <f t="shared" si="1"/>
        <v>23960.649999999998</v>
      </c>
      <c r="G41" s="355">
        <f t="shared" si="2"/>
        <v>239606.49999999997</v>
      </c>
      <c r="H41" s="52"/>
      <c r="I41" s="52"/>
    </row>
    <row r="42" spans="1:9" ht="13.5" thickBot="1">
      <c r="A42" s="107" t="s">
        <v>102</v>
      </c>
      <c r="B42" s="107" t="s">
        <v>82</v>
      </c>
      <c r="C42" s="107">
        <v>10</v>
      </c>
      <c r="D42" s="53">
        <v>3487</v>
      </c>
      <c r="E42" s="52">
        <f t="shared" si="3"/>
        <v>34870</v>
      </c>
      <c r="F42" s="355">
        <f t="shared" si="1"/>
        <v>4149.53</v>
      </c>
      <c r="G42" s="355">
        <f t="shared" si="2"/>
        <v>41495.299999999996</v>
      </c>
      <c r="H42" s="52"/>
      <c r="I42" s="52"/>
    </row>
    <row r="43" spans="1:9" ht="19.5" customHeight="1" thickBot="1">
      <c r="A43" s="107" t="s">
        <v>103</v>
      </c>
      <c r="B43" s="107" t="s">
        <v>104</v>
      </c>
      <c r="C43" s="107">
        <v>100</v>
      </c>
      <c r="D43" s="53">
        <v>6678</v>
      </c>
      <c r="E43" s="52">
        <f t="shared" si="3"/>
        <v>667800</v>
      </c>
      <c r="F43" s="355">
        <f t="shared" si="1"/>
        <v>7946.82</v>
      </c>
      <c r="G43" s="355">
        <f t="shared" si="2"/>
        <v>794682</v>
      </c>
      <c r="H43" s="52"/>
      <c r="I43" s="52"/>
    </row>
    <row r="44" spans="1:9" ht="21" customHeight="1" thickBot="1">
      <c r="A44" s="107" t="s">
        <v>105</v>
      </c>
      <c r="B44" s="107" t="s">
        <v>104</v>
      </c>
      <c r="C44" s="107">
        <v>12</v>
      </c>
      <c r="D44" s="53">
        <v>884</v>
      </c>
      <c r="E44" s="52">
        <f t="shared" si="3"/>
        <v>10608</v>
      </c>
      <c r="F44" s="355">
        <f t="shared" si="1"/>
        <v>1051.96</v>
      </c>
      <c r="G44" s="355">
        <f t="shared" si="2"/>
        <v>12623.52</v>
      </c>
      <c r="H44" s="52"/>
      <c r="I44" s="52"/>
    </row>
    <row r="45" spans="1:9" ht="13.5" thickBot="1">
      <c r="A45" s="107" t="s">
        <v>106</v>
      </c>
      <c r="B45" s="107" t="s">
        <v>98</v>
      </c>
      <c r="C45" s="107">
        <v>6</v>
      </c>
      <c r="D45" s="53">
        <v>12131</v>
      </c>
      <c r="E45" s="52">
        <f t="shared" si="3"/>
        <v>72786</v>
      </c>
      <c r="F45" s="355">
        <f t="shared" si="1"/>
        <v>14435.89</v>
      </c>
      <c r="G45" s="355">
        <f t="shared" si="2"/>
        <v>86615.34</v>
      </c>
      <c r="H45" s="52"/>
      <c r="I45" s="52"/>
    </row>
    <row r="46" spans="1:9" ht="13.5" thickBot="1">
      <c r="A46" s="107" t="s">
        <v>107</v>
      </c>
      <c r="B46" s="107" t="s">
        <v>74</v>
      </c>
      <c r="C46" s="107">
        <v>4</v>
      </c>
      <c r="D46" s="53">
        <v>11067</v>
      </c>
      <c r="E46" s="52">
        <f t="shared" si="3"/>
        <v>44268</v>
      </c>
      <c r="F46" s="355">
        <f t="shared" si="1"/>
        <v>13169.73</v>
      </c>
      <c r="G46" s="355">
        <f t="shared" si="2"/>
        <v>52678.92</v>
      </c>
      <c r="H46" s="52"/>
      <c r="I46" s="52"/>
    </row>
    <row r="47" spans="1:9" ht="13.5" thickBot="1">
      <c r="A47" s="107" t="s">
        <v>108</v>
      </c>
      <c r="B47" s="107" t="s">
        <v>74</v>
      </c>
      <c r="C47" s="107">
        <v>3</v>
      </c>
      <c r="D47" s="53">
        <v>16868</v>
      </c>
      <c r="E47" s="52">
        <f t="shared" si="3"/>
        <v>50604</v>
      </c>
      <c r="F47" s="355">
        <f t="shared" si="1"/>
        <v>20072.92</v>
      </c>
      <c r="G47" s="355">
        <f t="shared" si="2"/>
        <v>60218.759999999995</v>
      </c>
      <c r="H47" s="52"/>
      <c r="I47" s="52"/>
    </row>
    <row r="48" spans="1:9" ht="30" customHeight="1" thickBot="1">
      <c r="A48" s="107" t="s">
        <v>109</v>
      </c>
      <c r="B48" s="107" t="s">
        <v>110</v>
      </c>
      <c r="C48" s="107">
        <v>8</v>
      </c>
      <c r="D48" s="53">
        <v>30166</v>
      </c>
      <c r="E48" s="52">
        <f t="shared" si="3"/>
        <v>241328</v>
      </c>
      <c r="F48" s="355">
        <f t="shared" si="1"/>
        <v>35897.54</v>
      </c>
      <c r="G48" s="355">
        <f t="shared" si="2"/>
        <v>287180.32</v>
      </c>
      <c r="H48" s="52"/>
      <c r="I48" s="52"/>
    </row>
    <row r="49" spans="1:9" ht="28.5" customHeight="1" thickBot="1">
      <c r="A49" s="107" t="s">
        <v>111</v>
      </c>
      <c r="B49" s="107" t="s">
        <v>110</v>
      </c>
      <c r="C49" s="107">
        <v>8</v>
      </c>
      <c r="D49" s="53">
        <v>14994</v>
      </c>
      <c r="E49" s="173">
        <f t="shared" si="3"/>
        <v>119952</v>
      </c>
      <c r="F49" s="355">
        <f t="shared" si="1"/>
        <v>17842.86</v>
      </c>
      <c r="G49" s="355">
        <f t="shared" si="2"/>
        <v>142742.88</v>
      </c>
      <c r="H49" s="52"/>
      <c r="I49" s="52"/>
    </row>
    <row r="50" spans="1:9" ht="20.25" customHeight="1" thickBot="1">
      <c r="A50" s="107" t="s">
        <v>112</v>
      </c>
      <c r="B50" s="107" t="s">
        <v>82</v>
      </c>
      <c r="C50" s="107">
        <v>6</v>
      </c>
      <c r="D50" s="53">
        <v>5530</v>
      </c>
      <c r="E50" s="52">
        <f t="shared" si="3"/>
        <v>33180</v>
      </c>
      <c r="F50" s="355">
        <f t="shared" si="1"/>
        <v>6580.7</v>
      </c>
      <c r="G50" s="355">
        <f t="shared" si="2"/>
        <v>39484.2</v>
      </c>
      <c r="H50" s="52"/>
      <c r="I50" s="52"/>
    </row>
    <row r="51" spans="1:9" ht="13.5" thickBot="1">
      <c r="A51" s="107" t="s">
        <v>113</v>
      </c>
      <c r="B51" s="107" t="s">
        <v>82</v>
      </c>
      <c r="C51" s="107">
        <v>10</v>
      </c>
      <c r="D51" s="53">
        <v>397</v>
      </c>
      <c r="E51" s="52">
        <f t="shared" si="3"/>
        <v>3970</v>
      </c>
      <c r="F51" s="355">
        <f t="shared" si="1"/>
        <v>472.43</v>
      </c>
      <c r="G51" s="355">
        <f t="shared" si="2"/>
        <v>4724.3</v>
      </c>
      <c r="H51" s="52"/>
      <c r="I51" s="52"/>
    </row>
    <row r="52" spans="1:9" ht="18" thickBot="1">
      <c r="A52" s="107" t="s">
        <v>114</v>
      </c>
      <c r="B52" s="107" t="s">
        <v>115</v>
      </c>
      <c r="C52" s="107">
        <v>10</v>
      </c>
      <c r="D52" s="53">
        <v>397</v>
      </c>
      <c r="E52" s="52">
        <f t="shared" si="3"/>
        <v>3970</v>
      </c>
      <c r="F52" s="355">
        <f t="shared" si="1"/>
        <v>472.43</v>
      </c>
      <c r="G52" s="355">
        <f t="shared" si="2"/>
        <v>4724.3</v>
      </c>
      <c r="H52" s="52"/>
      <c r="I52" s="52"/>
    </row>
    <row r="53" spans="1:9" ht="13.5" thickBot="1">
      <c r="A53" s="107" t="s">
        <v>116</v>
      </c>
      <c r="B53" s="107" t="s">
        <v>117</v>
      </c>
      <c r="C53" s="107">
        <v>1</v>
      </c>
      <c r="D53" s="53">
        <v>10665</v>
      </c>
      <c r="E53" s="52">
        <f t="shared" si="3"/>
        <v>10665</v>
      </c>
      <c r="F53" s="355">
        <f t="shared" si="1"/>
        <v>12691.349999999999</v>
      </c>
      <c r="G53" s="355">
        <f t="shared" si="2"/>
        <v>12691.349999999999</v>
      </c>
      <c r="H53" s="52"/>
      <c r="I53" s="52"/>
    </row>
    <row r="54" spans="1:9" ht="13.5" thickBot="1">
      <c r="A54" s="107" t="s">
        <v>118</v>
      </c>
      <c r="B54" s="107" t="s">
        <v>74</v>
      </c>
      <c r="C54" s="107">
        <v>1</v>
      </c>
      <c r="D54" s="53">
        <v>53461</v>
      </c>
      <c r="E54" s="52">
        <f t="shared" si="3"/>
        <v>53461</v>
      </c>
      <c r="F54" s="355">
        <f t="shared" si="1"/>
        <v>63618.59</v>
      </c>
      <c r="G54" s="355">
        <f t="shared" si="2"/>
        <v>63618.59</v>
      </c>
      <c r="H54" s="52"/>
      <c r="I54" s="52"/>
    </row>
    <row r="55" spans="1:9" ht="34.5" thickBot="1">
      <c r="A55" s="107" t="s">
        <v>119</v>
      </c>
      <c r="B55" s="107" t="s">
        <v>120</v>
      </c>
      <c r="C55" s="107">
        <v>120</v>
      </c>
      <c r="D55" s="53">
        <v>4154</v>
      </c>
      <c r="E55" s="52">
        <f t="shared" si="3"/>
        <v>498480</v>
      </c>
      <c r="F55" s="355">
        <f t="shared" si="1"/>
        <v>4943.26</v>
      </c>
      <c r="G55" s="355">
        <f t="shared" si="2"/>
        <v>593191.2000000001</v>
      </c>
      <c r="H55" s="52"/>
      <c r="I55" s="52"/>
    </row>
    <row r="56" spans="1:9" ht="21" customHeight="1" thickBot="1">
      <c r="A56" s="107" t="s">
        <v>121</v>
      </c>
      <c r="B56" s="107" t="s">
        <v>82</v>
      </c>
      <c r="C56" s="107">
        <v>6</v>
      </c>
      <c r="D56" s="53">
        <v>5411</v>
      </c>
      <c r="E56" s="52">
        <f t="shared" si="3"/>
        <v>32466</v>
      </c>
      <c r="F56" s="355">
        <f t="shared" si="1"/>
        <v>6439.09</v>
      </c>
      <c r="G56" s="355">
        <f t="shared" si="2"/>
        <v>38634.54</v>
      </c>
      <c r="H56" s="52"/>
      <c r="I56" s="52"/>
    </row>
    <row r="57" spans="1:9" ht="22.5" customHeight="1" thickBot="1">
      <c r="A57" s="107" t="s">
        <v>122</v>
      </c>
      <c r="B57" s="107" t="s">
        <v>123</v>
      </c>
      <c r="C57" s="107">
        <v>200</v>
      </c>
      <c r="D57" s="53">
        <v>783</v>
      </c>
      <c r="E57" s="52">
        <f t="shared" si="3"/>
        <v>156600</v>
      </c>
      <c r="F57" s="355">
        <f t="shared" si="1"/>
        <v>931.77</v>
      </c>
      <c r="G57" s="355">
        <f t="shared" si="2"/>
        <v>186354</v>
      </c>
      <c r="H57" s="52"/>
      <c r="I57" s="52"/>
    </row>
    <row r="58" spans="1:9" ht="15" customHeight="1" thickBot="1">
      <c r="A58" s="107" t="s">
        <v>124</v>
      </c>
      <c r="B58" s="107" t="s">
        <v>125</v>
      </c>
      <c r="C58" s="107">
        <v>2</v>
      </c>
      <c r="D58" s="53">
        <v>13900</v>
      </c>
      <c r="E58" s="52">
        <f t="shared" si="3"/>
        <v>27800</v>
      </c>
      <c r="F58" s="355">
        <f t="shared" si="1"/>
        <v>16541</v>
      </c>
      <c r="G58" s="355">
        <f t="shared" si="2"/>
        <v>33082</v>
      </c>
      <c r="H58" s="52"/>
      <c r="I58" s="52"/>
    </row>
    <row r="59" spans="1:9" ht="13.5" thickBot="1">
      <c r="A59" s="107" t="s">
        <v>126</v>
      </c>
      <c r="B59" s="107" t="s">
        <v>125</v>
      </c>
      <c r="C59" s="107">
        <v>2</v>
      </c>
      <c r="D59" s="53">
        <v>7756</v>
      </c>
      <c r="E59" s="52">
        <f t="shared" si="3"/>
        <v>15512</v>
      </c>
      <c r="F59" s="355">
        <f t="shared" si="1"/>
        <v>9229.64</v>
      </c>
      <c r="G59" s="355">
        <f t="shared" si="2"/>
        <v>18459.28</v>
      </c>
      <c r="H59" s="52"/>
      <c r="I59" s="52"/>
    </row>
    <row r="60" spans="1:9" ht="21" customHeight="1" thickBot="1">
      <c r="A60" s="107" t="s">
        <v>127</v>
      </c>
      <c r="B60" s="107" t="s">
        <v>90</v>
      </c>
      <c r="C60" s="107">
        <v>4</v>
      </c>
      <c r="D60" s="53">
        <v>2798</v>
      </c>
      <c r="E60" s="52">
        <f t="shared" si="3"/>
        <v>11192</v>
      </c>
      <c r="F60" s="355">
        <f t="shared" si="1"/>
        <v>3329.62</v>
      </c>
      <c r="G60" s="355">
        <f t="shared" si="2"/>
        <v>13318.48</v>
      </c>
      <c r="H60" s="52"/>
      <c r="I60" s="52"/>
    </row>
    <row r="61" spans="1:9" ht="22.5" customHeight="1" thickBot="1">
      <c r="A61" s="107" t="s">
        <v>128</v>
      </c>
      <c r="B61" s="107" t="s">
        <v>82</v>
      </c>
      <c r="C61" s="107">
        <v>10</v>
      </c>
      <c r="D61" s="53">
        <v>79900</v>
      </c>
      <c r="E61" s="52">
        <f t="shared" si="3"/>
        <v>799000</v>
      </c>
      <c r="F61" s="355">
        <f t="shared" si="1"/>
        <v>95081</v>
      </c>
      <c r="G61" s="355">
        <f t="shared" si="2"/>
        <v>950810</v>
      </c>
      <c r="H61" s="52"/>
      <c r="I61" s="52"/>
    </row>
    <row r="62" spans="1:9" ht="19.5" customHeight="1" thickBot="1">
      <c r="A62" s="107" t="s">
        <v>129</v>
      </c>
      <c r="B62" s="107" t="s">
        <v>125</v>
      </c>
      <c r="C62" s="107">
        <v>1</v>
      </c>
      <c r="D62" s="53">
        <v>11692</v>
      </c>
      <c r="E62" s="52">
        <f t="shared" si="3"/>
        <v>11692</v>
      </c>
      <c r="F62" s="355">
        <f t="shared" si="1"/>
        <v>13913.48</v>
      </c>
      <c r="G62" s="355">
        <f t="shared" si="2"/>
        <v>13913.48</v>
      </c>
      <c r="H62" s="52"/>
      <c r="I62" s="52"/>
    </row>
    <row r="63" spans="1:9" ht="21" customHeight="1" thickBot="1">
      <c r="A63" s="107" t="s">
        <v>130</v>
      </c>
      <c r="B63" s="107" t="s">
        <v>82</v>
      </c>
      <c r="C63" s="107">
        <v>1</v>
      </c>
      <c r="D63" s="53">
        <v>8480</v>
      </c>
      <c r="E63" s="52">
        <f t="shared" si="3"/>
        <v>8480</v>
      </c>
      <c r="F63" s="355">
        <f t="shared" si="1"/>
        <v>10091.199999999999</v>
      </c>
      <c r="G63" s="355">
        <f t="shared" si="2"/>
        <v>10091.199999999999</v>
      </c>
      <c r="H63" s="52"/>
      <c r="I63" s="52"/>
    </row>
    <row r="64" spans="1:9" ht="16.5" customHeight="1" thickBot="1">
      <c r="A64" s="107" t="s">
        <v>131</v>
      </c>
      <c r="B64" s="107" t="s">
        <v>132</v>
      </c>
      <c r="C64" s="107">
        <v>8</v>
      </c>
      <c r="D64" s="53">
        <v>60000</v>
      </c>
      <c r="E64" s="52">
        <f t="shared" si="3"/>
        <v>480000</v>
      </c>
      <c r="F64" s="355">
        <f t="shared" si="1"/>
        <v>71400</v>
      </c>
      <c r="G64" s="355">
        <f t="shared" si="2"/>
        <v>571200</v>
      </c>
      <c r="H64" s="52"/>
      <c r="I64" s="52"/>
    </row>
    <row r="65" spans="1:9" ht="18.75" customHeight="1" thickBot="1">
      <c r="A65" s="107" t="s">
        <v>133</v>
      </c>
      <c r="B65" s="107" t="s">
        <v>82</v>
      </c>
      <c r="C65" s="107">
        <v>4</v>
      </c>
      <c r="D65" s="53">
        <v>1617</v>
      </c>
      <c r="E65" s="52">
        <f t="shared" si="3"/>
        <v>6468</v>
      </c>
      <c r="F65" s="355">
        <f t="shared" si="1"/>
        <v>1924.23</v>
      </c>
      <c r="G65" s="355">
        <f t="shared" si="2"/>
        <v>7696.92</v>
      </c>
      <c r="H65" s="52"/>
      <c r="I65" s="52"/>
    </row>
    <row r="66" spans="1:9" ht="13.5" thickBot="1">
      <c r="A66" s="107" t="s">
        <v>134</v>
      </c>
      <c r="B66" s="107" t="s">
        <v>117</v>
      </c>
      <c r="C66" s="107">
        <v>1</v>
      </c>
      <c r="D66" s="53">
        <v>16868</v>
      </c>
      <c r="E66" s="52">
        <f t="shared" si="3"/>
        <v>16868</v>
      </c>
      <c r="F66" s="355">
        <f t="shared" si="1"/>
        <v>20072.92</v>
      </c>
      <c r="G66" s="355">
        <f t="shared" si="2"/>
        <v>20072.92</v>
      </c>
      <c r="H66" s="52"/>
      <c r="I66" s="52"/>
    </row>
    <row r="67" spans="1:9" ht="13.5" thickBot="1">
      <c r="A67" s="107" t="s">
        <v>135</v>
      </c>
      <c r="B67" s="107" t="s">
        <v>125</v>
      </c>
      <c r="C67" s="107">
        <v>5</v>
      </c>
      <c r="D67" s="53">
        <v>9685</v>
      </c>
      <c r="E67" s="52">
        <f t="shared" si="3"/>
        <v>48425</v>
      </c>
      <c r="F67" s="355">
        <f t="shared" si="1"/>
        <v>11525.15</v>
      </c>
      <c r="G67" s="355">
        <f t="shared" si="2"/>
        <v>57625.75</v>
      </c>
      <c r="H67" s="52"/>
      <c r="I67" s="52"/>
    </row>
    <row r="68" spans="1:9" ht="13.5" thickBot="1">
      <c r="A68" s="107" t="s">
        <v>136</v>
      </c>
      <c r="B68" s="107" t="s">
        <v>82</v>
      </c>
      <c r="C68" s="107">
        <v>10</v>
      </c>
      <c r="D68" s="53">
        <v>3220</v>
      </c>
      <c r="E68" s="52">
        <f t="shared" si="3"/>
        <v>32200</v>
      </c>
      <c r="F68" s="355">
        <f t="shared" si="1"/>
        <v>3831.7999999999997</v>
      </c>
      <c r="G68" s="355">
        <f t="shared" si="2"/>
        <v>38318</v>
      </c>
      <c r="H68" s="52"/>
      <c r="I68" s="52"/>
    </row>
    <row r="69" spans="1:9" ht="13.5" thickBot="1">
      <c r="A69" s="107" t="s">
        <v>137</v>
      </c>
      <c r="B69" s="108" t="s">
        <v>82</v>
      </c>
      <c r="C69" s="108">
        <v>100</v>
      </c>
      <c r="D69" s="53">
        <v>410</v>
      </c>
      <c r="E69" s="52">
        <f t="shared" si="3"/>
        <v>41000</v>
      </c>
      <c r="F69" s="355">
        <f t="shared" si="1"/>
        <v>487.9</v>
      </c>
      <c r="G69" s="355">
        <f t="shared" si="2"/>
        <v>48790</v>
      </c>
      <c r="H69" s="52"/>
      <c r="I69" s="52"/>
    </row>
    <row r="70" spans="1:9" ht="13.5" thickBot="1">
      <c r="A70" s="107" t="s">
        <v>138</v>
      </c>
      <c r="B70" s="108" t="s">
        <v>139</v>
      </c>
      <c r="C70" s="108">
        <v>1</v>
      </c>
      <c r="D70" s="53">
        <v>69900</v>
      </c>
      <c r="E70" s="52">
        <f t="shared" si="3"/>
        <v>69900</v>
      </c>
      <c r="F70" s="355">
        <f t="shared" si="1"/>
        <v>83181</v>
      </c>
      <c r="G70" s="355">
        <f t="shared" si="2"/>
        <v>83181</v>
      </c>
      <c r="H70" s="52"/>
      <c r="I70" s="52"/>
    </row>
    <row r="71" spans="1:9" ht="13.5" thickBot="1">
      <c r="A71" s="107" t="s">
        <v>140</v>
      </c>
      <c r="B71" s="108" t="s">
        <v>139</v>
      </c>
      <c r="C71" s="108">
        <v>1</v>
      </c>
      <c r="D71" s="53">
        <v>40000</v>
      </c>
      <c r="E71" s="52">
        <f t="shared" si="3"/>
        <v>40000</v>
      </c>
      <c r="F71" s="355">
        <f t="shared" si="1"/>
        <v>47600</v>
      </c>
      <c r="G71" s="355">
        <f t="shared" si="2"/>
        <v>47600</v>
      </c>
      <c r="H71" s="52"/>
      <c r="I71" s="52"/>
    </row>
    <row r="72" spans="1:9" ht="18" thickBot="1">
      <c r="A72" s="107" t="s">
        <v>141</v>
      </c>
      <c r="B72" s="108" t="s">
        <v>82</v>
      </c>
      <c r="C72" s="108">
        <v>6</v>
      </c>
      <c r="D72" s="53">
        <v>1575</v>
      </c>
      <c r="E72" s="52">
        <f t="shared" si="3"/>
        <v>9450</v>
      </c>
      <c r="F72" s="355">
        <f t="shared" si="1"/>
        <v>1874.25</v>
      </c>
      <c r="G72" s="355">
        <f t="shared" si="2"/>
        <v>11245.5</v>
      </c>
      <c r="H72" s="52"/>
      <c r="I72" s="52"/>
    </row>
    <row r="73" spans="1:9" ht="18" thickBot="1">
      <c r="A73" s="107" t="s">
        <v>142</v>
      </c>
      <c r="B73" s="107" t="s">
        <v>143</v>
      </c>
      <c r="C73" s="107">
        <v>50</v>
      </c>
      <c r="D73" s="53">
        <v>1415</v>
      </c>
      <c r="E73" s="52">
        <v>74288</v>
      </c>
      <c r="F73" s="52">
        <f>+D73*(1+0.05)</f>
        <v>1485.75</v>
      </c>
      <c r="G73" s="52">
        <f t="shared" si="2"/>
        <v>74287.5</v>
      </c>
      <c r="H73" s="52"/>
      <c r="I73" s="52"/>
    </row>
    <row r="74" spans="1:9" ht="21.75" customHeight="1" thickBot="1">
      <c r="A74" s="107" t="s">
        <v>144</v>
      </c>
      <c r="B74" s="107" t="s">
        <v>145</v>
      </c>
      <c r="C74" s="107">
        <v>100</v>
      </c>
      <c r="D74" s="53">
        <v>8523</v>
      </c>
      <c r="E74" s="52">
        <v>894915</v>
      </c>
      <c r="F74" s="52">
        <f>+D74*(1+0.05)</f>
        <v>8949.15</v>
      </c>
      <c r="G74" s="52">
        <f t="shared" si="2"/>
        <v>894915</v>
      </c>
      <c r="H74" s="52"/>
      <c r="I74" s="52"/>
    </row>
    <row r="75" spans="1:9" ht="12.75">
      <c r="A75" s="356" t="s">
        <v>218</v>
      </c>
      <c r="B75" s="357"/>
      <c r="C75" s="357"/>
      <c r="D75" s="355"/>
      <c r="E75" s="191">
        <f>E23+E24+E25+E26+E27+E28+E29+E30+E31+E32+E33+E34+E35+E36+E37+E38+E39+E40+E41+E42+E43+E44+E45+E46+E47+E48+E49+E50+E51+E52+E53+E54+E55+E56+E57+E58+E59+E60+E61+E62+E63+E64+E65+E66+E67+E68+E69+E70+E71+E72+E73+E74</f>
        <v>5461677</v>
      </c>
      <c r="F75" s="52">
        <f>SUM(F23:F74)</f>
        <v>711691.1900000002</v>
      </c>
      <c r="G75" s="358">
        <f>SUM(G23:G74)</f>
        <v>6307950.67</v>
      </c>
      <c r="H75" s="358">
        <f>+G75*11</f>
        <v>69387457.37</v>
      </c>
      <c r="I75" s="109"/>
    </row>
    <row r="76" spans="1:9" ht="12.75">
      <c r="A76" s="356" t="s">
        <v>219</v>
      </c>
      <c r="B76" s="357"/>
      <c r="C76" s="357"/>
      <c r="D76" s="355"/>
      <c r="E76" s="191"/>
      <c r="F76" s="52"/>
      <c r="G76" s="52">
        <f t="shared" si="2"/>
        <v>0</v>
      </c>
      <c r="H76" s="52"/>
      <c r="I76" s="109"/>
    </row>
    <row r="77" spans="1:9" ht="12.75">
      <c r="A77" s="356" t="s">
        <v>220</v>
      </c>
      <c r="B77" s="357"/>
      <c r="C77" s="357"/>
      <c r="D77" s="355"/>
      <c r="E77" s="191"/>
      <c r="F77" s="52"/>
      <c r="G77" s="52">
        <f t="shared" si="2"/>
        <v>0</v>
      </c>
      <c r="H77" s="52"/>
      <c r="I77" s="109"/>
    </row>
    <row r="78" spans="1:9" ht="12.75">
      <c r="A78" s="359" t="s">
        <v>221</v>
      </c>
      <c r="B78" s="360"/>
      <c r="C78" s="361"/>
      <c r="D78" s="362"/>
      <c r="E78" s="191"/>
      <c r="F78" s="59"/>
      <c r="G78" s="52">
        <f t="shared" si="2"/>
        <v>0</v>
      </c>
      <c r="H78" s="59"/>
      <c r="I78" s="110"/>
    </row>
    <row r="79" spans="1:9" ht="12.75">
      <c r="A79" s="167"/>
      <c r="B79" s="168"/>
      <c r="C79" s="169"/>
      <c r="D79" s="170"/>
      <c r="E79" s="171"/>
      <c r="F79" s="170"/>
      <c r="G79" s="170"/>
      <c r="H79" s="170"/>
      <c r="I79" s="172"/>
    </row>
    <row r="80" spans="1:10" ht="12.75">
      <c r="A80" s="363"/>
      <c r="B80" s="363"/>
      <c r="C80" s="364"/>
      <c r="D80" s="365"/>
      <c r="E80" s="365"/>
      <c r="F80" s="365"/>
      <c r="G80" s="365"/>
      <c r="H80" s="365"/>
      <c r="I80" s="366"/>
      <c r="J80" s="367"/>
    </row>
    <row r="81" spans="1:10" ht="12.75">
      <c r="A81" s="368" t="s">
        <v>38</v>
      </c>
      <c r="B81" s="353"/>
      <c r="C81" s="353"/>
      <c r="D81" s="353"/>
      <c r="E81" s="353"/>
      <c r="F81" s="353"/>
      <c r="G81" s="353"/>
      <c r="H81" s="353"/>
      <c r="I81" s="353"/>
      <c r="J81" s="353"/>
    </row>
    <row r="82" spans="1:10" ht="25.5" thickBot="1">
      <c r="A82" s="72" t="s">
        <v>39</v>
      </c>
      <c r="B82" s="72" t="s">
        <v>40</v>
      </c>
      <c r="C82" s="73" t="s">
        <v>203</v>
      </c>
      <c r="D82" s="74" t="s">
        <v>204</v>
      </c>
      <c r="E82" s="75" t="s">
        <v>205</v>
      </c>
      <c r="F82" s="75" t="s">
        <v>257</v>
      </c>
      <c r="G82" s="75" t="s">
        <v>258</v>
      </c>
      <c r="H82" s="75" t="s">
        <v>259</v>
      </c>
      <c r="I82" s="75" t="s">
        <v>350</v>
      </c>
      <c r="J82" s="75" t="s">
        <v>349</v>
      </c>
    </row>
    <row r="83" spans="1:10" ht="120">
      <c r="A83" s="76" t="s">
        <v>255</v>
      </c>
      <c r="B83" s="22" t="s">
        <v>298</v>
      </c>
      <c r="C83" s="104">
        <v>1</v>
      </c>
      <c r="D83" s="105">
        <v>1660000</v>
      </c>
      <c r="E83" s="105">
        <f>D83*10%</f>
        <v>166000</v>
      </c>
      <c r="F83" s="105">
        <f>D83</f>
        <v>1660000</v>
      </c>
      <c r="G83" s="105">
        <f>E83</f>
        <v>166000</v>
      </c>
      <c r="H83" s="105">
        <f>G83*19%</f>
        <v>31540</v>
      </c>
      <c r="I83" s="105">
        <f>F83+G83+H83</f>
        <v>1857540</v>
      </c>
      <c r="J83" s="105">
        <f aca="true" t="shared" si="4" ref="J83:J88">I83*11</f>
        <v>20432940</v>
      </c>
    </row>
    <row r="84" spans="1:10" ht="120">
      <c r="A84" s="102" t="s">
        <v>250</v>
      </c>
      <c r="B84" s="156" t="s">
        <v>299</v>
      </c>
      <c r="C84" s="104">
        <v>4</v>
      </c>
      <c r="D84" s="105">
        <v>1532000</v>
      </c>
      <c r="E84" s="105">
        <f>D84*10%</f>
        <v>153200</v>
      </c>
      <c r="F84" s="105">
        <f>D84*C84</f>
        <v>6128000</v>
      </c>
      <c r="G84" s="105">
        <v>612800</v>
      </c>
      <c r="H84" s="105">
        <v>116432</v>
      </c>
      <c r="I84" s="105">
        <f>F84+G84+H84</f>
        <v>6857232</v>
      </c>
      <c r="J84" s="105">
        <f t="shared" si="4"/>
        <v>75429552</v>
      </c>
    </row>
    <row r="85" spans="1:10" ht="120">
      <c r="A85" s="57" t="s">
        <v>206</v>
      </c>
      <c r="B85" s="194" t="s">
        <v>299</v>
      </c>
      <c r="C85" s="104">
        <v>1</v>
      </c>
      <c r="D85" s="105">
        <v>1532000</v>
      </c>
      <c r="E85" s="105">
        <f>D85*10%</f>
        <v>153200</v>
      </c>
      <c r="F85" s="105">
        <f>D85*C85</f>
        <v>1532000</v>
      </c>
      <c r="G85" s="105">
        <f>F85*10%</f>
        <v>153200</v>
      </c>
      <c r="H85" s="105">
        <f>G85*19%</f>
        <v>29108</v>
      </c>
      <c r="I85" s="105">
        <f>F85+G85+H85</f>
        <v>1714308</v>
      </c>
      <c r="J85" s="105">
        <f t="shared" si="4"/>
        <v>18857388</v>
      </c>
    </row>
    <row r="86" spans="1:15" ht="120">
      <c r="A86" s="154" t="s">
        <v>301</v>
      </c>
      <c r="B86" s="157" t="s">
        <v>302</v>
      </c>
      <c r="C86" s="104">
        <v>4</v>
      </c>
      <c r="D86" s="105">
        <v>2250000</v>
      </c>
      <c r="E86" s="105">
        <f>D86*10%</f>
        <v>225000</v>
      </c>
      <c r="F86" s="105">
        <f>D86*C86</f>
        <v>9000000</v>
      </c>
      <c r="G86" s="105">
        <f>F86*10%</f>
        <v>900000</v>
      </c>
      <c r="H86" s="105">
        <f>G86*19%</f>
        <v>171000</v>
      </c>
      <c r="I86" s="105">
        <f>F86+G86+H86</f>
        <v>10071000</v>
      </c>
      <c r="J86" s="105">
        <f t="shared" si="4"/>
        <v>110781000</v>
      </c>
      <c r="O86" s="43">
        <v>395108531</v>
      </c>
    </row>
    <row r="87" spans="1:10" ht="120">
      <c r="A87" s="38" t="s">
        <v>303</v>
      </c>
      <c r="B87" s="194" t="s">
        <v>302</v>
      </c>
      <c r="C87" s="104">
        <v>1</v>
      </c>
      <c r="D87" s="105">
        <v>2400000</v>
      </c>
      <c r="E87" s="105">
        <f>D87*10%</f>
        <v>240000</v>
      </c>
      <c r="F87" s="105">
        <f>D87*C87</f>
        <v>2400000</v>
      </c>
      <c r="G87" s="105">
        <f>F87*10%</f>
        <v>240000</v>
      </c>
      <c r="H87" s="105">
        <f>G87*19%</f>
        <v>45600</v>
      </c>
      <c r="I87" s="105">
        <f>F87+G87+H87</f>
        <v>2685600</v>
      </c>
      <c r="J87" s="105">
        <f t="shared" si="4"/>
        <v>29541600</v>
      </c>
    </row>
    <row r="88" spans="1:10" ht="16.5">
      <c r="A88" s="176" t="s">
        <v>347</v>
      </c>
      <c r="B88" s="177"/>
      <c r="C88" s="178">
        <v>11</v>
      </c>
      <c r="D88" s="179">
        <f>SUM(D83:D87)</f>
        <v>9374000</v>
      </c>
      <c r="E88" s="180">
        <f>SUM(E83:E87)</f>
        <v>937400</v>
      </c>
      <c r="F88" s="181"/>
      <c r="G88" s="181"/>
      <c r="H88" s="181"/>
      <c r="I88" s="182">
        <f>SUM(I83:I87)</f>
        <v>23185680</v>
      </c>
      <c r="J88" s="182">
        <f t="shared" si="4"/>
        <v>255042480</v>
      </c>
    </row>
    <row r="89" spans="1:10" ht="16.5">
      <c r="A89" s="176" t="s">
        <v>348</v>
      </c>
      <c r="B89" s="177"/>
      <c r="C89" s="183">
        <v>11</v>
      </c>
      <c r="D89" s="184"/>
      <c r="E89" s="180"/>
      <c r="F89" s="181"/>
      <c r="G89" s="181"/>
      <c r="H89" s="181"/>
      <c r="I89" s="182"/>
      <c r="J89" s="191">
        <v>62387974</v>
      </c>
    </row>
    <row r="90" spans="1:10" ht="24.75">
      <c r="A90" s="176" t="s">
        <v>208</v>
      </c>
      <c r="B90" s="177" t="s">
        <v>209</v>
      </c>
      <c r="C90" s="183">
        <v>1</v>
      </c>
      <c r="D90" s="184"/>
      <c r="E90" s="180"/>
      <c r="F90" s="181"/>
      <c r="G90" s="181"/>
      <c r="H90" s="181"/>
      <c r="I90" s="182"/>
      <c r="J90" s="182">
        <v>5000000</v>
      </c>
    </row>
    <row r="91" spans="1:10" ht="25.5" thickBot="1">
      <c r="A91" s="176" t="s">
        <v>210</v>
      </c>
      <c r="B91" s="177" t="s">
        <v>209</v>
      </c>
      <c r="C91" s="183">
        <v>1</v>
      </c>
      <c r="D91" s="185"/>
      <c r="E91" s="180"/>
      <c r="F91" s="180"/>
      <c r="G91" s="180"/>
      <c r="H91" s="180"/>
      <c r="I91" s="186"/>
      <c r="J91" s="186">
        <v>1000000</v>
      </c>
    </row>
    <row r="92" spans="1:10" ht="12.75">
      <c r="A92" s="187" t="s">
        <v>211</v>
      </c>
      <c r="B92" s="188"/>
      <c r="C92" s="188"/>
      <c r="D92" s="189"/>
      <c r="E92" s="189"/>
      <c r="F92" s="189"/>
      <c r="G92" s="189"/>
      <c r="H92" s="189"/>
      <c r="I92" s="190"/>
      <c r="J92" s="190">
        <f>SUM(J88:J91)</f>
        <v>323430454</v>
      </c>
    </row>
    <row r="93" spans="1:10" ht="12.75">
      <c r="A93" s="192"/>
      <c r="B93" s="193"/>
      <c r="C93" s="193"/>
      <c r="D93" s="192"/>
      <c r="E93" s="193"/>
      <c r="F93" s="193"/>
      <c r="G93" s="192"/>
      <c r="H93" s="193"/>
      <c r="I93" s="193"/>
      <c r="J93" s="192"/>
    </row>
    <row r="94" spans="1:10" ht="12.75">
      <c r="A94" s="192"/>
      <c r="B94" s="193"/>
      <c r="C94" s="193"/>
      <c r="D94" s="192"/>
      <c r="E94" s="193"/>
      <c r="F94" s="193"/>
      <c r="G94" s="192"/>
      <c r="H94" s="193"/>
      <c r="I94" s="193"/>
      <c r="J94" s="192"/>
    </row>
    <row r="95" spans="1:10" ht="12.75">
      <c r="A95" s="192"/>
      <c r="B95" s="193"/>
      <c r="C95" s="193"/>
      <c r="D95" s="192"/>
      <c r="E95" s="193"/>
      <c r="F95" s="193"/>
      <c r="G95" s="192"/>
      <c r="H95" s="193"/>
      <c r="I95" s="193"/>
      <c r="J95" s="192"/>
    </row>
    <row r="96" spans="1:9" ht="12.75">
      <c r="A96" s="44" t="s">
        <v>211</v>
      </c>
      <c r="B96" s="45"/>
      <c r="C96" s="45"/>
      <c r="D96" s="42"/>
      <c r="E96" s="42"/>
      <c r="F96" s="42"/>
      <c r="G96" s="42"/>
      <c r="H96" s="42"/>
      <c r="I96" s="60"/>
    </row>
    <row r="99" spans="1:9" ht="12.75">
      <c r="A99" s="340" t="s">
        <v>229</v>
      </c>
      <c r="B99" s="340"/>
      <c r="C99" s="340"/>
      <c r="D99" s="340"/>
      <c r="E99" s="340"/>
      <c r="F99" s="340"/>
      <c r="G99" s="340"/>
      <c r="H99" s="340"/>
      <c r="I99" s="340"/>
    </row>
    <row r="100" spans="1:9" ht="12.75">
      <c r="A100" s="46"/>
      <c r="B100" s="46"/>
      <c r="C100" s="47"/>
      <c r="D100" s="48"/>
      <c r="E100" s="48"/>
      <c r="F100" s="48"/>
      <c r="G100" s="48"/>
      <c r="H100" s="48"/>
      <c r="I100" s="48"/>
    </row>
    <row r="101" spans="1:9" ht="12.75">
      <c r="A101" s="49"/>
      <c r="B101" s="48"/>
      <c r="C101" s="50"/>
      <c r="D101" s="48"/>
      <c r="E101" s="48"/>
      <c r="F101" s="48"/>
      <c r="G101" s="48"/>
      <c r="H101" s="48"/>
      <c r="I101" s="48"/>
    </row>
    <row r="102" spans="1:9" ht="12.75">
      <c r="A102" s="369" t="s">
        <v>38</v>
      </c>
      <c r="B102" s="369"/>
      <c r="C102" s="369"/>
      <c r="D102" s="369"/>
      <c r="E102" s="369"/>
      <c r="F102" s="369"/>
      <c r="G102" s="369"/>
      <c r="H102" s="369"/>
      <c r="I102" s="369"/>
    </row>
    <row r="103" spans="1:9" ht="12.75">
      <c r="A103" s="370"/>
      <c r="B103" s="370"/>
      <c r="C103" s="370"/>
      <c r="D103" s="370"/>
      <c r="E103" s="370"/>
      <c r="F103" s="370"/>
      <c r="G103" s="370"/>
      <c r="H103" s="370"/>
      <c r="I103" s="370"/>
    </row>
    <row r="104" spans="1:9" ht="12.75">
      <c r="A104" s="370"/>
      <c r="B104" s="370"/>
      <c r="C104" s="370"/>
      <c r="D104" s="370"/>
      <c r="E104" s="370"/>
      <c r="F104" s="370"/>
      <c r="G104" s="370"/>
      <c r="H104" s="370"/>
      <c r="I104" s="370"/>
    </row>
    <row r="105" spans="1:9" ht="17.25">
      <c r="A105" s="51" t="s">
        <v>212</v>
      </c>
      <c r="B105" s="51" t="s">
        <v>213</v>
      </c>
      <c r="C105" s="62" t="s">
        <v>214</v>
      </c>
      <c r="D105" s="61" t="s">
        <v>215</v>
      </c>
      <c r="E105" s="61" t="s">
        <v>216</v>
      </c>
      <c r="F105" s="61"/>
      <c r="G105" s="61" t="s">
        <v>376</v>
      </c>
      <c r="H105" s="61" t="s">
        <v>377</v>
      </c>
      <c r="I105" s="63"/>
    </row>
    <row r="106" spans="1:9" ht="26.25" thickBot="1">
      <c r="A106" s="107" t="s">
        <v>73</v>
      </c>
      <c r="B106" s="107" t="s">
        <v>74</v>
      </c>
      <c r="C106" s="107">
        <v>5</v>
      </c>
      <c r="D106" s="52">
        <v>10000</v>
      </c>
      <c r="E106" s="52">
        <f>C106*D106</f>
        <v>50000</v>
      </c>
      <c r="F106" s="52">
        <f>+D106*(1+0.19)</f>
        <v>11900</v>
      </c>
      <c r="G106" s="52">
        <f>+F106*C106</f>
        <v>59500</v>
      </c>
      <c r="H106" s="52"/>
      <c r="I106" s="52"/>
    </row>
    <row r="107" spans="1:9" ht="13.5" thickBot="1">
      <c r="A107" s="107" t="s">
        <v>75</v>
      </c>
      <c r="B107" s="107" t="s">
        <v>76</v>
      </c>
      <c r="C107" s="107">
        <v>1</v>
      </c>
      <c r="D107" s="52">
        <v>3500</v>
      </c>
      <c r="E107" s="52">
        <f>C107*D107</f>
        <v>3500</v>
      </c>
      <c r="F107" s="52">
        <f aca="true" t="shared" si="5" ref="F107:F157">+D107*(1+0.19)</f>
        <v>4165</v>
      </c>
      <c r="G107" s="52">
        <f aca="true" t="shared" si="6" ref="G107:G157">+F107*C107</f>
        <v>4165</v>
      </c>
      <c r="H107" s="52"/>
      <c r="I107" s="52"/>
    </row>
    <row r="108" spans="1:9" ht="13.5" thickBot="1">
      <c r="A108" s="107" t="s">
        <v>77</v>
      </c>
      <c r="B108" s="107" t="s">
        <v>78</v>
      </c>
      <c r="C108" s="107">
        <v>12</v>
      </c>
      <c r="D108" s="52">
        <v>2200</v>
      </c>
      <c r="E108" s="52">
        <f>C108*D108</f>
        <v>26400</v>
      </c>
      <c r="F108" s="52">
        <f t="shared" si="5"/>
        <v>2618</v>
      </c>
      <c r="G108" s="52">
        <f t="shared" si="6"/>
        <v>31416</v>
      </c>
      <c r="H108" s="52"/>
      <c r="I108" s="52"/>
    </row>
    <row r="109" spans="1:9" ht="13.5" thickBot="1">
      <c r="A109" s="107" t="s">
        <v>79</v>
      </c>
      <c r="B109" s="107" t="s">
        <v>80</v>
      </c>
      <c r="C109" s="107">
        <v>10</v>
      </c>
      <c r="D109" s="52">
        <v>3500</v>
      </c>
      <c r="E109" s="52">
        <f aca="true" t="shared" si="7" ref="E109:E157">C109*D109</f>
        <v>35000</v>
      </c>
      <c r="F109" s="52">
        <f t="shared" si="5"/>
        <v>4165</v>
      </c>
      <c r="G109" s="52">
        <f t="shared" si="6"/>
        <v>41650</v>
      </c>
      <c r="H109" s="52"/>
      <c r="I109" s="52"/>
    </row>
    <row r="110" spans="1:9" ht="18" thickBot="1">
      <c r="A110" s="107" t="s">
        <v>81</v>
      </c>
      <c r="B110" s="107" t="s">
        <v>82</v>
      </c>
      <c r="C110" s="107">
        <v>100</v>
      </c>
      <c r="D110" s="53">
        <v>400</v>
      </c>
      <c r="E110" s="52">
        <f t="shared" si="7"/>
        <v>40000</v>
      </c>
      <c r="F110" s="52">
        <f t="shared" si="5"/>
        <v>476</v>
      </c>
      <c r="G110" s="52">
        <f t="shared" si="6"/>
        <v>47600</v>
      </c>
      <c r="H110" s="52"/>
      <c r="I110" s="52"/>
    </row>
    <row r="111" spans="1:9" ht="18" thickBot="1">
      <c r="A111" s="107" t="s">
        <v>83</v>
      </c>
      <c r="B111" s="107" t="s">
        <v>82</v>
      </c>
      <c r="C111" s="107">
        <v>100</v>
      </c>
      <c r="D111" s="53">
        <v>400</v>
      </c>
      <c r="E111" s="52">
        <f t="shared" si="7"/>
        <v>40000</v>
      </c>
      <c r="F111" s="52">
        <f t="shared" si="5"/>
        <v>476</v>
      </c>
      <c r="G111" s="52">
        <f t="shared" si="6"/>
        <v>47600</v>
      </c>
      <c r="H111" s="52"/>
      <c r="I111" s="52"/>
    </row>
    <row r="112" spans="1:9" ht="13.5" thickBot="1">
      <c r="A112" s="107" t="s">
        <v>84</v>
      </c>
      <c r="B112" s="107" t="s">
        <v>82</v>
      </c>
      <c r="C112" s="107">
        <v>150</v>
      </c>
      <c r="D112" s="53">
        <v>600</v>
      </c>
      <c r="E112" s="52">
        <f t="shared" si="7"/>
        <v>90000</v>
      </c>
      <c r="F112" s="52">
        <f t="shared" si="5"/>
        <v>714</v>
      </c>
      <c r="G112" s="52">
        <f t="shared" si="6"/>
        <v>107100</v>
      </c>
      <c r="H112" s="52"/>
      <c r="I112" s="52"/>
    </row>
    <row r="113" spans="1:9" ht="18" thickBot="1">
      <c r="A113" s="107" t="s">
        <v>85</v>
      </c>
      <c r="B113" s="107" t="s">
        <v>82</v>
      </c>
      <c r="C113" s="107">
        <v>150</v>
      </c>
      <c r="D113" s="53">
        <v>160</v>
      </c>
      <c r="E113" s="52">
        <f t="shared" si="7"/>
        <v>24000</v>
      </c>
      <c r="F113" s="52">
        <f t="shared" si="5"/>
        <v>190.39999999999998</v>
      </c>
      <c r="G113" s="52">
        <f t="shared" si="6"/>
        <v>28559.999999999996</v>
      </c>
      <c r="H113" s="52"/>
      <c r="I113" s="52"/>
    </row>
    <row r="114" spans="1:9" ht="18" thickBot="1">
      <c r="A114" s="107" t="s">
        <v>86</v>
      </c>
      <c r="B114" s="107" t="s">
        <v>82</v>
      </c>
      <c r="C114" s="107">
        <v>150</v>
      </c>
      <c r="D114" s="53">
        <v>600</v>
      </c>
      <c r="E114" s="52">
        <f t="shared" si="7"/>
        <v>90000</v>
      </c>
      <c r="F114" s="52">
        <f t="shared" si="5"/>
        <v>714</v>
      </c>
      <c r="G114" s="52">
        <f t="shared" si="6"/>
        <v>107100</v>
      </c>
      <c r="H114" s="52"/>
      <c r="I114" s="52"/>
    </row>
    <row r="115" spans="1:9" ht="13.5" thickBot="1">
      <c r="A115" s="107" t="s">
        <v>87</v>
      </c>
      <c r="B115" s="107" t="s">
        <v>82</v>
      </c>
      <c r="C115" s="107">
        <v>10</v>
      </c>
      <c r="D115" s="53">
        <v>5000</v>
      </c>
      <c r="E115" s="52">
        <f t="shared" si="7"/>
        <v>50000</v>
      </c>
      <c r="F115" s="52">
        <f t="shared" si="5"/>
        <v>5950</v>
      </c>
      <c r="G115" s="52">
        <f t="shared" si="6"/>
        <v>59500</v>
      </c>
      <c r="H115" s="52"/>
      <c r="I115" s="52"/>
    </row>
    <row r="116" spans="1:9" ht="13.5" thickBot="1">
      <c r="A116" s="107" t="s">
        <v>88</v>
      </c>
      <c r="B116" s="107" t="s">
        <v>82</v>
      </c>
      <c r="C116" s="107">
        <v>4</v>
      </c>
      <c r="D116" s="53">
        <v>5850</v>
      </c>
      <c r="E116" s="52">
        <f t="shared" si="7"/>
        <v>23400</v>
      </c>
      <c r="F116" s="52">
        <f t="shared" si="5"/>
        <v>6961.5</v>
      </c>
      <c r="G116" s="52">
        <f t="shared" si="6"/>
        <v>27846</v>
      </c>
      <c r="H116" s="52"/>
      <c r="I116" s="52"/>
    </row>
    <row r="117" spans="1:9" ht="18" thickBot="1">
      <c r="A117" s="371" t="s">
        <v>89</v>
      </c>
      <c r="B117" s="371" t="s">
        <v>90</v>
      </c>
      <c r="C117" s="371">
        <v>10</v>
      </c>
      <c r="D117" s="372">
        <v>3200</v>
      </c>
      <c r="E117" s="52">
        <f t="shared" si="7"/>
        <v>32000</v>
      </c>
      <c r="F117" s="52">
        <f t="shared" si="5"/>
        <v>3808</v>
      </c>
      <c r="G117" s="52">
        <f t="shared" si="6"/>
        <v>38080</v>
      </c>
      <c r="H117" s="52"/>
      <c r="I117" s="52"/>
    </row>
    <row r="118" spans="1:9" ht="18" thickBot="1">
      <c r="A118" s="371" t="s">
        <v>89</v>
      </c>
      <c r="B118" s="371" t="s">
        <v>91</v>
      </c>
      <c r="C118" s="371">
        <v>10</v>
      </c>
      <c r="D118" s="372">
        <v>3200</v>
      </c>
      <c r="E118" s="52">
        <f t="shared" si="7"/>
        <v>32000</v>
      </c>
      <c r="F118" s="52">
        <f t="shared" si="5"/>
        <v>3808</v>
      </c>
      <c r="G118" s="52">
        <f t="shared" si="6"/>
        <v>38080</v>
      </c>
      <c r="H118" s="52"/>
      <c r="I118" s="52"/>
    </row>
    <row r="119" spans="1:9" ht="18" thickBot="1">
      <c r="A119" s="107" t="s">
        <v>92</v>
      </c>
      <c r="B119" s="107" t="s">
        <v>91</v>
      </c>
      <c r="C119" s="107">
        <v>4</v>
      </c>
      <c r="D119" s="53">
        <v>3200</v>
      </c>
      <c r="E119" s="52">
        <f t="shared" si="7"/>
        <v>12800</v>
      </c>
      <c r="F119" s="52">
        <f t="shared" si="5"/>
        <v>3808</v>
      </c>
      <c r="G119" s="52">
        <f t="shared" si="6"/>
        <v>15232</v>
      </c>
      <c r="H119" s="52"/>
      <c r="I119" s="52"/>
    </row>
    <row r="120" spans="1:9" ht="13.5" thickBot="1">
      <c r="A120" s="107" t="s">
        <v>93</v>
      </c>
      <c r="B120" s="107" t="s">
        <v>94</v>
      </c>
      <c r="C120" s="107">
        <v>4</v>
      </c>
      <c r="D120" s="53">
        <v>8990</v>
      </c>
      <c r="E120" s="52">
        <f t="shared" si="7"/>
        <v>35960</v>
      </c>
      <c r="F120" s="52">
        <f t="shared" si="5"/>
        <v>10698.1</v>
      </c>
      <c r="G120" s="52">
        <f t="shared" si="6"/>
        <v>42792.4</v>
      </c>
      <c r="H120" s="52"/>
      <c r="I120" s="52"/>
    </row>
    <row r="121" spans="1:9" ht="13.5" thickBot="1">
      <c r="A121" s="107" t="s">
        <v>95</v>
      </c>
      <c r="B121" s="107" t="s">
        <v>96</v>
      </c>
      <c r="C121" s="107">
        <v>2</v>
      </c>
      <c r="D121" s="53">
        <v>2400</v>
      </c>
      <c r="E121" s="52">
        <f t="shared" si="7"/>
        <v>4800</v>
      </c>
      <c r="F121" s="52">
        <f t="shared" si="5"/>
        <v>2856</v>
      </c>
      <c r="G121" s="52">
        <f t="shared" si="6"/>
        <v>5712</v>
      </c>
      <c r="H121" s="52"/>
      <c r="I121" s="52"/>
    </row>
    <row r="122" spans="1:9" ht="13.5" thickBot="1">
      <c r="A122" s="107" t="s">
        <v>97</v>
      </c>
      <c r="B122" s="107" t="s">
        <v>98</v>
      </c>
      <c r="C122" s="107">
        <v>4</v>
      </c>
      <c r="D122" s="53">
        <v>3850</v>
      </c>
      <c r="E122" s="52">
        <f t="shared" si="7"/>
        <v>15400</v>
      </c>
      <c r="F122" s="52">
        <f t="shared" si="5"/>
        <v>4581.5</v>
      </c>
      <c r="G122" s="52">
        <f t="shared" si="6"/>
        <v>18326</v>
      </c>
      <c r="H122" s="52"/>
      <c r="I122" s="52"/>
    </row>
    <row r="123" spans="1:9" ht="13.5" thickBot="1">
      <c r="A123" s="107" t="s">
        <v>99</v>
      </c>
      <c r="B123" s="107" t="s">
        <v>100</v>
      </c>
      <c r="C123" s="107">
        <v>50</v>
      </c>
      <c r="D123" s="53">
        <v>4450</v>
      </c>
      <c r="E123" s="52">
        <f t="shared" si="7"/>
        <v>222500</v>
      </c>
      <c r="F123" s="52">
        <f t="shared" si="5"/>
        <v>5295.5</v>
      </c>
      <c r="G123" s="52">
        <f t="shared" si="6"/>
        <v>264775</v>
      </c>
      <c r="H123" s="52"/>
      <c r="I123" s="52"/>
    </row>
    <row r="124" spans="1:9" ht="13.5" thickBot="1">
      <c r="A124" s="107" t="s">
        <v>101</v>
      </c>
      <c r="B124" s="107" t="s">
        <v>82</v>
      </c>
      <c r="C124" s="107">
        <v>10</v>
      </c>
      <c r="D124" s="53">
        <v>15000</v>
      </c>
      <c r="E124" s="52">
        <f t="shared" si="7"/>
        <v>150000</v>
      </c>
      <c r="F124" s="52">
        <f t="shared" si="5"/>
        <v>17850</v>
      </c>
      <c r="G124" s="52">
        <f t="shared" si="6"/>
        <v>178500</v>
      </c>
      <c r="H124" s="52"/>
      <c r="I124" s="52"/>
    </row>
    <row r="125" spans="1:9" ht="13.5" thickBot="1">
      <c r="A125" s="107" t="s">
        <v>102</v>
      </c>
      <c r="B125" s="107" t="s">
        <v>82</v>
      </c>
      <c r="C125" s="107">
        <v>10</v>
      </c>
      <c r="D125" s="53">
        <v>4000</v>
      </c>
      <c r="E125" s="52">
        <f t="shared" si="7"/>
        <v>40000</v>
      </c>
      <c r="F125" s="52">
        <f t="shared" si="5"/>
        <v>4760</v>
      </c>
      <c r="G125" s="52">
        <f t="shared" si="6"/>
        <v>47600</v>
      </c>
      <c r="H125" s="52"/>
      <c r="I125" s="52"/>
    </row>
    <row r="126" spans="1:9" ht="18" thickBot="1">
      <c r="A126" s="107" t="s">
        <v>103</v>
      </c>
      <c r="B126" s="107" t="s">
        <v>104</v>
      </c>
      <c r="C126" s="107">
        <v>100</v>
      </c>
      <c r="D126" s="53">
        <v>5100</v>
      </c>
      <c r="E126" s="52">
        <f t="shared" si="7"/>
        <v>510000</v>
      </c>
      <c r="F126" s="52">
        <f t="shared" si="5"/>
        <v>6069</v>
      </c>
      <c r="G126" s="52">
        <f t="shared" si="6"/>
        <v>606900</v>
      </c>
      <c r="H126" s="52"/>
      <c r="I126" s="52"/>
    </row>
    <row r="127" spans="1:9" ht="18" thickBot="1">
      <c r="A127" s="107" t="s">
        <v>105</v>
      </c>
      <c r="B127" s="107" t="s">
        <v>104</v>
      </c>
      <c r="C127" s="107">
        <v>12</v>
      </c>
      <c r="D127" s="53">
        <v>2000</v>
      </c>
      <c r="E127" s="52">
        <f t="shared" si="7"/>
        <v>24000</v>
      </c>
      <c r="F127" s="52">
        <f t="shared" si="5"/>
        <v>2380</v>
      </c>
      <c r="G127" s="52">
        <f t="shared" si="6"/>
        <v>28560</v>
      </c>
      <c r="H127" s="52"/>
      <c r="I127" s="52"/>
    </row>
    <row r="128" spans="1:9" ht="13.5" thickBot="1">
      <c r="A128" s="107" t="s">
        <v>106</v>
      </c>
      <c r="B128" s="107" t="s">
        <v>98</v>
      </c>
      <c r="C128" s="107">
        <v>6</v>
      </c>
      <c r="D128" s="53">
        <v>8600</v>
      </c>
      <c r="E128" s="52">
        <f t="shared" si="7"/>
        <v>51600</v>
      </c>
      <c r="F128" s="52">
        <f t="shared" si="5"/>
        <v>10234</v>
      </c>
      <c r="G128" s="52">
        <f t="shared" si="6"/>
        <v>61404</v>
      </c>
      <c r="H128" s="52"/>
      <c r="I128" s="52"/>
    </row>
    <row r="129" spans="1:9" ht="13.5" thickBot="1">
      <c r="A129" s="107" t="s">
        <v>107</v>
      </c>
      <c r="B129" s="107" t="s">
        <v>74</v>
      </c>
      <c r="C129" s="107">
        <v>4</v>
      </c>
      <c r="D129" s="53">
        <v>11000</v>
      </c>
      <c r="E129" s="52">
        <f t="shared" si="7"/>
        <v>44000</v>
      </c>
      <c r="F129" s="52">
        <f t="shared" si="5"/>
        <v>13090</v>
      </c>
      <c r="G129" s="52">
        <f t="shared" si="6"/>
        <v>52360</v>
      </c>
      <c r="H129" s="52"/>
      <c r="I129" s="52"/>
    </row>
    <row r="130" spans="1:9" s="272" customFormat="1" ht="13.5" thickBot="1">
      <c r="A130" s="269" t="s">
        <v>108</v>
      </c>
      <c r="B130" s="269" t="s">
        <v>74</v>
      </c>
      <c r="C130" s="269">
        <v>3</v>
      </c>
      <c r="D130" s="270">
        <v>16868</v>
      </c>
      <c r="E130" s="271">
        <f t="shared" si="7"/>
        <v>50604</v>
      </c>
      <c r="F130" s="271">
        <f t="shared" si="5"/>
        <v>20072.92</v>
      </c>
      <c r="G130" s="271">
        <f t="shared" si="6"/>
        <v>60218.759999999995</v>
      </c>
      <c r="H130" s="271"/>
      <c r="I130" s="271"/>
    </row>
    <row r="131" spans="1:9" ht="26.25" thickBot="1">
      <c r="A131" s="107" t="s">
        <v>109</v>
      </c>
      <c r="B131" s="107" t="s">
        <v>110</v>
      </c>
      <c r="C131" s="107">
        <v>8</v>
      </c>
      <c r="D131" s="53">
        <v>30000</v>
      </c>
      <c r="E131" s="173">
        <f t="shared" si="7"/>
        <v>240000</v>
      </c>
      <c r="F131" s="52">
        <f t="shared" si="5"/>
        <v>35700</v>
      </c>
      <c r="G131" s="52">
        <f t="shared" si="6"/>
        <v>285600</v>
      </c>
      <c r="H131" s="52"/>
      <c r="I131" s="52"/>
    </row>
    <row r="132" spans="1:9" ht="26.25" thickBot="1">
      <c r="A132" s="107" t="s">
        <v>111</v>
      </c>
      <c r="B132" s="107" t="s">
        <v>110</v>
      </c>
      <c r="C132" s="107">
        <v>8</v>
      </c>
      <c r="D132" s="53">
        <v>37350</v>
      </c>
      <c r="E132" s="173">
        <f t="shared" si="7"/>
        <v>298800</v>
      </c>
      <c r="F132" s="52">
        <f t="shared" si="5"/>
        <v>44446.5</v>
      </c>
      <c r="G132" s="52">
        <f t="shared" si="6"/>
        <v>355572</v>
      </c>
      <c r="H132" s="52"/>
      <c r="I132" s="52"/>
    </row>
    <row r="133" spans="1:9" ht="18" thickBot="1">
      <c r="A133" s="107" t="s">
        <v>112</v>
      </c>
      <c r="B133" s="107" t="s">
        <v>82</v>
      </c>
      <c r="C133" s="107">
        <v>6</v>
      </c>
      <c r="D133" s="53">
        <v>7500</v>
      </c>
      <c r="E133" s="52">
        <f t="shared" si="7"/>
        <v>45000</v>
      </c>
      <c r="F133" s="52">
        <f t="shared" si="5"/>
        <v>8925</v>
      </c>
      <c r="G133" s="52">
        <f t="shared" si="6"/>
        <v>53550</v>
      </c>
      <c r="H133" s="52"/>
      <c r="I133" s="52"/>
    </row>
    <row r="134" spans="1:9" ht="13.5" thickBot="1">
      <c r="A134" s="107" t="s">
        <v>113</v>
      </c>
      <c r="B134" s="107" t="s">
        <v>82</v>
      </c>
      <c r="C134" s="107">
        <v>10</v>
      </c>
      <c r="D134" s="53">
        <v>400</v>
      </c>
      <c r="E134" s="52">
        <f t="shared" si="7"/>
        <v>4000</v>
      </c>
      <c r="F134" s="52">
        <f t="shared" si="5"/>
        <v>476</v>
      </c>
      <c r="G134" s="52">
        <f t="shared" si="6"/>
        <v>4760</v>
      </c>
      <c r="H134" s="52"/>
      <c r="I134" s="52"/>
    </row>
    <row r="135" spans="1:9" ht="18" thickBot="1">
      <c r="A135" s="107" t="s">
        <v>114</v>
      </c>
      <c r="B135" s="107" t="s">
        <v>115</v>
      </c>
      <c r="C135" s="107">
        <v>10</v>
      </c>
      <c r="D135" s="53">
        <v>300</v>
      </c>
      <c r="E135" s="52">
        <f t="shared" si="7"/>
        <v>3000</v>
      </c>
      <c r="F135" s="52">
        <f t="shared" si="5"/>
        <v>357</v>
      </c>
      <c r="G135" s="52">
        <f t="shared" si="6"/>
        <v>3570</v>
      </c>
      <c r="H135" s="52"/>
      <c r="I135" s="52"/>
    </row>
    <row r="136" spans="1:9" s="272" customFormat="1" ht="13.5" thickBot="1">
      <c r="A136" s="269" t="s">
        <v>116</v>
      </c>
      <c r="B136" s="269" t="s">
        <v>117</v>
      </c>
      <c r="C136" s="269">
        <v>1</v>
      </c>
      <c r="D136" s="270">
        <v>10665</v>
      </c>
      <c r="E136" s="271">
        <f t="shared" si="7"/>
        <v>10665</v>
      </c>
      <c r="F136" s="271">
        <f t="shared" si="5"/>
        <v>12691.349999999999</v>
      </c>
      <c r="G136" s="271">
        <f t="shared" si="6"/>
        <v>12691.349999999999</v>
      </c>
      <c r="H136" s="271"/>
      <c r="I136" s="271"/>
    </row>
    <row r="137" spans="1:9" ht="13.5" thickBot="1">
      <c r="A137" s="107" t="s">
        <v>118</v>
      </c>
      <c r="B137" s="107" t="s">
        <v>74</v>
      </c>
      <c r="C137" s="107">
        <v>1</v>
      </c>
      <c r="D137" s="53">
        <v>35000</v>
      </c>
      <c r="E137" s="52">
        <f t="shared" si="7"/>
        <v>35000</v>
      </c>
      <c r="F137" s="52">
        <f t="shared" si="5"/>
        <v>41650</v>
      </c>
      <c r="G137" s="52">
        <f t="shared" si="6"/>
        <v>41650</v>
      </c>
      <c r="H137" s="52"/>
      <c r="I137" s="52"/>
    </row>
    <row r="138" spans="1:9" ht="34.5" thickBot="1">
      <c r="A138" s="107" t="s">
        <v>119</v>
      </c>
      <c r="B138" s="107" t="s">
        <v>120</v>
      </c>
      <c r="C138" s="107">
        <v>120</v>
      </c>
      <c r="D138" s="53">
        <v>3800</v>
      </c>
      <c r="E138" s="52">
        <f t="shared" si="7"/>
        <v>456000</v>
      </c>
      <c r="F138" s="52">
        <f t="shared" si="5"/>
        <v>4522</v>
      </c>
      <c r="G138" s="52">
        <f t="shared" si="6"/>
        <v>542640</v>
      </c>
      <c r="H138" s="52"/>
      <c r="I138" s="52"/>
    </row>
    <row r="139" spans="1:9" ht="18" thickBot="1">
      <c r="A139" s="107" t="s">
        <v>121</v>
      </c>
      <c r="B139" s="107" t="s">
        <v>82</v>
      </c>
      <c r="C139" s="107">
        <v>6</v>
      </c>
      <c r="D139" s="53">
        <v>14000</v>
      </c>
      <c r="E139" s="52">
        <f t="shared" si="7"/>
        <v>84000</v>
      </c>
      <c r="F139" s="52">
        <f t="shared" si="5"/>
        <v>16660</v>
      </c>
      <c r="G139" s="52">
        <f t="shared" si="6"/>
        <v>99960</v>
      </c>
      <c r="H139" s="52"/>
      <c r="I139" s="52"/>
    </row>
    <row r="140" spans="1:9" ht="18" thickBot="1">
      <c r="A140" s="107" t="s">
        <v>122</v>
      </c>
      <c r="B140" s="107" t="s">
        <v>123</v>
      </c>
      <c r="C140" s="107">
        <v>200</v>
      </c>
      <c r="D140" s="53">
        <v>1540</v>
      </c>
      <c r="E140" s="52">
        <f t="shared" si="7"/>
        <v>308000</v>
      </c>
      <c r="F140" s="52">
        <f t="shared" si="5"/>
        <v>1832.6</v>
      </c>
      <c r="G140" s="52">
        <f t="shared" si="6"/>
        <v>366520</v>
      </c>
      <c r="H140" s="52"/>
      <c r="I140" s="52"/>
    </row>
    <row r="141" spans="1:9" ht="13.5" thickBot="1">
      <c r="A141" s="107" t="s">
        <v>124</v>
      </c>
      <c r="B141" s="107" t="s">
        <v>125</v>
      </c>
      <c r="C141" s="107">
        <v>2</v>
      </c>
      <c r="D141" s="53">
        <v>20000</v>
      </c>
      <c r="E141" s="52">
        <f t="shared" si="7"/>
        <v>40000</v>
      </c>
      <c r="F141" s="52">
        <f t="shared" si="5"/>
        <v>23800</v>
      </c>
      <c r="G141" s="52">
        <f t="shared" si="6"/>
        <v>47600</v>
      </c>
      <c r="H141" s="52"/>
      <c r="I141" s="52"/>
    </row>
    <row r="142" spans="1:9" ht="13.5" thickBot="1">
      <c r="A142" s="107" t="s">
        <v>126</v>
      </c>
      <c r="B142" s="107" t="s">
        <v>125</v>
      </c>
      <c r="C142" s="107">
        <v>2</v>
      </c>
      <c r="D142" s="53">
        <v>6800</v>
      </c>
      <c r="E142" s="52">
        <f t="shared" si="7"/>
        <v>13600</v>
      </c>
      <c r="F142" s="52">
        <f t="shared" si="5"/>
        <v>8092</v>
      </c>
      <c r="G142" s="52">
        <f t="shared" si="6"/>
        <v>16184</v>
      </c>
      <c r="H142" s="52"/>
      <c r="I142" s="52"/>
    </row>
    <row r="143" spans="1:9" ht="18" thickBot="1">
      <c r="A143" s="107" t="s">
        <v>127</v>
      </c>
      <c r="B143" s="107" t="s">
        <v>90</v>
      </c>
      <c r="C143" s="107">
        <v>4</v>
      </c>
      <c r="D143" s="53">
        <v>3000</v>
      </c>
      <c r="E143" s="52">
        <f t="shared" si="7"/>
        <v>12000</v>
      </c>
      <c r="F143" s="52">
        <f t="shared" si="5"/>
        <v>3570</v>
      </c>
      <c r="G143" s="52">
        <f t="shared" si="6"/>
        <v>14280</v>
      </c>
      <c r="H143" s="52"/>
      <c r="I143" s="52"/>
    </row>
    <row r="144" spans="1:9" ht="26.25" thickBot="1">
      <c r="A144" s="107" t="s">
        <v>128</v>
      </c>
      <c r="B144" s="107" t="s">
        <v>82</v>
      </c>
      <c r="C144" s="107">
        <v>10</v>
      </c>
      <c r="D144" s="53">
        <v>18000</v>
      </c>
      <c r="E144" s="52">
        <f t="shared" si="7"/>
        <v>180000</v>
      </c>
      <c r="F144" s="52">
        <f t="shared" si="5"/>
        <v>21420</v>
      </c>
      <c r="G144" s="52">
        <f t="shared" si="6"/>
        <v>214200</v>
      </c>
      <c r="H144" s="52"/>
      <c r="I144" s="52"/>
    </row>
    <row r="145" spans="1:9" ht="18" thickBot="1">
      <c r="A145" s="107" t="s">
        <v>129</v>
      </c>
      <c r="B145" s="107" t="s">
        <v>125</v>
      </c>
      <c r="C145" s="107">
        <v>1</v>
      </c>
      <c r="D145" s="53">
        <v>50000</v>
      </c>
      <c r="E145" s="52">
        <f t="shared" si="7"/>
        <v>50000</v>
      </c>
      <c r="F145" s="52">
        <f t="shared" si="5"/>
        <v>59500</v>
      </c>
      <c r="G145" s="52">
        <f t="shared" si="6"/>
        <v>59500</v>
      </c>
      <c r="H145" s="52"/>
      <c r="I145" s="52"/>
    </row>
    <row r="146" spans="1:9" ht="18" thickBot="1">
      <c r="A146" s="107" t="s">
        <v>130</v>
      </c>
      <c r="B146" s="107" t="s">
        <v>82</v>
      </c>
      <c r="C146" s="107">
        <v>1</v>
      </c>
      <c r="D146" s="53">
        <v>7600</v>
      </c>
      <c r="E146" s="52">
        <f t="shared" si="7"/>
        <v>7600</v>
      </c>
      <c r="F146" s="52">
        <f t="shared" si="5"/>
        <v>9044</v>
      </c>
      <c r="G146" s="52">
        <f t="shared" si="6"/>
        <v>9044</v>
      </c>
      <c r="H146" s="52"/>
      <c r="I146" s="52"/>
    </row>
    <row r="147" spans="1:9" ht="13.5" thickBot="1">
      <c r="A147" s="107" t="s">
        <v>131</v>
      </c>
      <c r="B147" s="107" t="s">
        <v>132</v>
      </c>
      <c r="C147" s="107">
        <v>8</v>
      </c>
      <c r="D147" s="53">
        <v>6900</v>
      </c>
      <c r="E147" s="52">
        <f t="shared" si="7"/>
        <v>55200</v>
      </c>
      <c r="F147" s="52">
        <f t="shared" si="5"/>
        <v>8211</v>
      </c>
      <c r="G147" s="52">
        <f t="shared" si="6"/>
        <v>65688</v>
      </c>
      <c r="H147" s="52"/>
      <c r="I147" s="52"/>
    </row>
    <row r="148" spans="1:9" ht="18" thickBot="1">
      <c r="A148" s="107" t="s">
        <v>133</v>
      </c>
      <c r="B148" s="107" t="s">
        <v>82</v>
      </c>
      <c r="C148" s="107">
        <v>4</v>
      </c>
      <c r="D148" s="53">
        <v>5000</v>
      </c>
      <c r="E148" s="52">
        <f t="shared" si="7"/>
        <v>20000</v>
      </c>
      <c r="F148" s="52">
        <f t="shared" si="5"/>
        <v>5950</v>
      </c>
      <c r="G148" s="52">
        <f t="shared" si="6"/>
        <v>23800</v>
      </c>
      <c r="H148" s="52"/>
      <c r="I148" s="52"/>
    </row>
    <row r="149" spans="1:9" ht="13.5" thickBot="1">
      <c r="A149" s="107" t="s">
        <v>134</v>
      </c>
      <c r="B149" s="107" t="s">
        <v>117</v>
      </c>
      <c r="C149" s="107">
        <v>1</v>
      </c>
      <c r="D149" s="53">
        <v>71500</v>
      </c>
      <c r="E149" s="52">
        <f t="shared" si="7"/>
        <v>71500</v>
      </c>
      <c r="F149" s="52">
        <f t="shared" si="5"/>
        <v>85085</v>
      </c>
      <c r="G149" s="52">
        <f t="shared" si="6"/>
        <v>85085</v>
      </c>
      <c r="H149" s="52"/>
      <c r="I149" s="52"/>
    </row>
    <row r="150" spans="1:9" ht="13.5" thickBot="1">
      <c r="A150" s="107" t="s">
        <v>135</v>
      </c>
      <c r="B150" s="107" t="s">
        <v>125</v>
      </c>
      <c r="C150" s="107">
        <v>5</v>
      </c>
      <c r="D150" s="53">
        <v>17000</v>
      </c>
      <c r="E150" s="52">
        <f t="shared" si="7"/>
        <v>85000</v>
      </c>
      <c r="F150" s="52">
        <f t="shared" si="5"/>
        <v>20230</v>
      </c>
      <c r="G150" s="52">
        <f t="shared" si="6"/>
        <v>101150</v>
      </c>
      <c r="H150" s="52"/>
      <c r="I150" s="52"/>
    </row>
    <row r="151" spans="1:9" ht="13.5" thickBot="1">
      <c r="A151" s="107" t="s">
        <v>136</v>
      </c>
      <c r="B151" s="107" t="s">
        <v>82</v>
      </c>
      <c r="C151" s="107">
        <v>10</v>
      </c>
      <c r="D151" s="53">
        <v>1800</v>
      </c>
      <c r="E151" s="52">
        <f t="shared" si="7"/>
        <v>18000</v>
      </c>
      <c r="F151" s="52">
        <f t="shared" si="5"/>
        <v>2142</v>
      </c>
      <c r="G151" s="52">
        <f t="shared" si="6"/>
        <v>21420</v>
      </c>
      <c r="H151" s="52"/>
      <c r="I151" s="52"/>
    </row>
    <row r="152" spans="1:9" ht="13.5" thickBot="1">
      <c r="A152" s="107" t="s">
        <v>137</v>
      </c>
      <c r="B152" s="108" t="s">
        <v>82</v>
      </c>
      <c r="C152" s="108">
        <v>100</v>
      </c>
      <c r="D152" s="53">
        <v>320</v>
      </c>
      <c r="E152" s="52">
        <f t="shared" si="7"/>
        <v>32000</v>
      </c>
      <c r="F152" s="52">
        <f t="shared" si="5"/>
        <v>380.79999999999995</v>
      </c>
      <c r="G152" s="52">
        <f t="shared" si="6"/>
        <v>38079.99999999999</v>
      </c>
      <c r="H152" s="52"/>
      <c r="I152" s="52"/>
    </row>
    <row r="153" spans="1:9" ht="13.5" thickBot="1">
      <c r="A153" s="107" t="s">
        <v>138</v>
      </c>
      <c r="B153" s="108" t="s">
        <v>139</v>
      </c>
      <c r="C153" s="108">
        <v>1</v>
      </c>
      <c r="D153" s="53">
        <v>66450</v>
      </c>
      <c r="E153" s="52">
        <f t="shared" si="7"/>
        <v>66450</v>
      </c>
      <c r="F153" s="52">
        <f t="shared" si="5"/>
        <v>79075.5</v>
      </c>
      <c r="G153" s="52">
        <f t="shared" si="6"/>
        <v>79075.5</v>
      </c>
      <c r="H153" s="52"/>
      <c r="I153" s="52"/>
    </row>
    <row r="154" spans="1:9" ht="13.5" thickBot="1">
      <c r="A154" s="107" t="s">
        <v>140</v>
      </c>
      <c r="B154" s="108" t="s">
        <v>139</v>
      </c>
      <c r="C154" s="108">
        <v>1</v>
      </c>
      <c r="D154" s="53">
        <v>35000</v>
      </c>
      <c r="E154" s="52">
        <f t="shared" si="7"/>
        <v>35000</v>
      </c>
      <c r="F154" s="52">
        <f t="shared" si="5"/>
        <v>41650</v>
      </c>
      <c r="G154" s="52">
        <f t="shared" si="6"/>
        <v>41650</v>
      </c>
      <c r="H154" s="52"/>
      <c r="I154" s="52"/>
    </row>
    <row r="155" spans="1:9" ht="18" thickBot="1">
      <c r="A155" s="107" t="s">
        <v>141</v>
      </c>
      <c r="B155" s="108" t="s">
        <v>82</v>
      </c>
      <c r="C155" s="108">
        <v>6</v>
      </c>
      <c r="D155" s="53">
        <v>3300</v>
      </c>
      <c r="E155" s="52">
        <f t="shared" si="7"/>
        <v>19800</v>
      </c>
      <c r="F155" s="52">
        <f t="shared" si="5"/>
        <v>3927</v>
      </c>
      <c r="G155" s="52">
        <f t="shared" si="6"/>
        <v>23562</v>
      </c>
      <c r="H155" s="52"/>
      <c r="I155" s="52"/>
    </row>
    <row r="156" spans="1:9" ht="26.25" thickBot="1">
      <c r="A156" s="107" t="s">
        <v>351</v>
      </c>
      <c r="B156" s="107" t="s">
        <v>143</v>
      </c>
      <c r="C156" s="107">
        <v>50</v>
      </c>
      <c r="D156" s="53">
        <v>2850</v>
      </c>
      <c r="E156" s="52">
        <f t="shared" si="7"/>
        <v>142500</v>
      </c>
      <c r="F156" s="52">
        <f t="shared" si="5"/>
        <v>3391.5</v>
      </c>
      <c r="G156" s="52">
        <f t="shared" si="6"/>
        <v>169575</v>
      </c>
      <c r="H156" s="52"/>
      <c r="I156" s="52"/>
    </row>
    <row r="157" spans="1:9" ht="18" thickBot="1">
      <c r="A157" s="107" t="s">
        <v>144</v>
      </c>
      <c r="B157" s="107" t="s">
        <v>145</v>
      </c>
      <c r="C157" s="107">
        <v>100</v>
      </c>
      <c r="D157" s="53">
        <v>7350</v>
      </c>
      <c r="E157" s="52">
        <f t="shared" si="7"/>
        <v>735000</v>
      </c>
      <c r="F157" s="52">
        <f t="shared" si="5"/>
        <v>8746.5</v>
      </c>
      <c r="G157" s="52">
        <f t="shared" si="6"/>
        <v>874650</v>
      </c>
      <c r="H157" s="52"/>
      <c r="I157" s="52"/>
    </row>
    <row r="158" spans="1:9" ht="12.75">
      <c r="A158" s="356" t="s">
        <v>218</v>
      </c>
      <c r="B158" s="373"/>
      <c r="C158" s="374"/>
      <c r="D158" s="355"/>
      <c r="E158" s="191"/>
      <c r="F158" s="52">
        <f>SUM(F106:F157)</f>
        <v>699116.67</v>
      </c>
      <c r="G158" s="375">
        <f>SUM(G106:G157)</f>
        <v>5671634.01</v>
      </c>
      <c r="H158" s="375">
        <f>+G158*11</f>
        <v>62387974.11</v>
      </c>
      <c r="I158" s="109"/>
    </row>
    <row r="159" spans="1:9" ht="13.5" thickBot="1">
      <c r="A159" s="10"/>
      <c r="B159" s="10"/>
      <c r="C159" s="10"/>
      <c r="D159" s="10"/>
      <c r="E159" s="376"/>
      <c r="F159" s="10"/>
      <c r="G159" s="10"/>
      <c r="H159" s="10"/>
      <c r="I159" s="10"/>
    </row>
    <row r="160" spans="1:9" ht="13.5" thickBot="1">
      <c r="A160" s="377" t="s">
        <v>222</v>
      </c>
      <c r="B160" s="378"/>
      <c r="C160" s="378"/>
      <c r="D160" s="379"/>
      <c r="E160" s="10"/>
      <c r="F160" s="10"/>
      <c r="G160" s="10"/>
      <c r="H160" s="10"/>
      <c r="I160" s="10"/>
    </row>
    <row r="161" spans="1:9" ht="12.75">
      <c r="A161" s="380" t="s">
        <v>223</v>
      </c>
      <c r="B161" s="381"/>
      <c r="C161" s="381"/>
      <c r="D161" s="10"/>
      <c r="E161" s="10"/>
      <c r="F161" s="10"/>
      <c r="G161" s="10"/>
      <c r="H161" s="10"/>
      <c r="I161" s="10"/>
    </row>
    <row r="162" spans="1:9" ht="38.25">
      <c r="A162" s="343" t="s">
        <v>160</v>
      </c>
      <c r="B162" s="344"/>
      <c r="C162" s="111" t="s">
        <v>312</v>
      </c>
      <c r="D162" s="111" t="s">
        <v>38</v>
      </c>
      <c r="E162" s="10"/>
      <c r="F162" s="10"/>
      <c r="G162" s="10"/>
      <c r="H162" s="10"/>
      <c r="I162" s="10"/>
    </row>
    <row r="163" spans="1:9" ht="12.75">
      <c r="A163" s="112" t="s">
        <v>39</v>
      </c>
      <c r="B163" s="113" t="s">
        <v>224</v>
      </c>
      <c r="C163" s="112" t="s">
        <v>217</v>
      </c>
      <c r="D163" s="112" t="s">
        <v>217</v>
      </c>
      <c r="E163" s="10"/>
      <c r="F163" s="10"/>
      <c r="G163" s="10"/>
      <c r="H163" s="10"/>
      <c r="I163" s="10"/>
    </row>
    <row r="164" spans="1:9" ht="38.25">
      <c r="A164" s="195" t="s">
        <v>340</v>
      </c>
      <c r="B164" s="54">
        <v>1</v>
      </c>
      <c r="C164" s="55">
        <v>303414482</v>
      </c>
      <c r="D164" s="55">
        <v>255042480</v>
      </c>
      <c r="E164" s="10"/>
      <c r="F164" s="10"/>
      <c r="G164" s="10"/>
      <c r="H164" s="10"/>
      <c r="I164" s="10"/>
    </row>
    <row r="165" spans="1:9" ht="25.5">
      <c r="A165" s="195" t="s">
        <v>341</v>
      </c>
      <c r="B165" s="54">
        <v>1</v>
      </c>
      <c r="C165" s="55">
        <v>69387457</v>
      </c>
      <c r="D165" s="55">
        <v>62387974</v>
      </c>
      <c r="E165" s="10"/>
      <c r="F165" s="10"/>
      <c r="G165" s="10"/>
      <c r="H165" s="10"/>
      <c r="I165" s="10"/>
    </row>
    <row r="166" spans="1:9" ht="12.75">
      <c r="A166" s="195" t="s">
        <v>225</v>
      </c>
      <c r="B166" s="54">
        <v>1</v>
      </c>
      <c r="C166" s="55">
        <v>5000000</v>
      </c>
      <c r="D166" s="55">
        <v>5000000</v>
      </c>
      <c r="E166" s="10"/>
      <c r="F166" s="10"/>
      <c r="G166" s="10"/>
      <c r="H166" s="10"/>
      <c r="I166" s="10"/>
    </row>
    <row r="167" spans="1:9" ht="12.75">
      <c r="A167" s="195" t="s">
        <v>226</v>
      </c>
      <c r="B167" s="54">
        <v>1</v>
      </c>
      <c r="C167" s="55">
        <v>1000000</v>
      </c>
      <c r="D167" s="55">
        <v>1000000</v>
      </c>
      <c r="E167" s="10"/>
      <c r="F167" s="10"/>
      <c r="G167" s="10"/>
      <c r="H167" s="10"/>
      <c r="I167" s="10"/>
    </row>
    <row r="168" spans="1:9" ht="12.75">
      <c r="A168" s="339" t="s">
        <v>22</v>
      </c>
      <c r="B168" s="339"/>
      <c r="C168" s="56">
        <f>SUM(C164:C167)</f>
        <v>378801939</v>
      </c>
      <c r="D168" s="56">
        <f>D164+D165+D166+D167</f>
        <v>323430454</v>
      </c>
      <c r="E168" s="10"/>
      <c r="F168" s="10"/>
      <c r="G168" s="382"/>
      <c r="H168" s="10"/>
      <c r="I168" s="10"/>
    </row>
    <row r="169" spans="1:7" ht="12.75">
      <c r="A169" s="337" t="s">
        <v>374</v>
      </c>
      <c r="B169" s="338"/>
      <c r="C169" s="268" t="s">
        <v>378</v>
      </c>
      <c r="D169" s="268" t="s">
        <v>379</v>
      </c>
      <c r="F169" s="383"/>
      <c r="G169" s="383"/>
    </row>
    <row r="170" ht="12.75">
      <c r="C170" s="175"/>
    </row>
    <row r="172" spans="1:6" ht="24.75" customHeight="1">
      <c r="A172" s="384" t="s">
        <v>380</v>
      </c>
      <c r="B172" s="384"/>
      <c r="C172" s="384"/>
      <c r="D172" s="384"/>
      <c r="E172" s="384"/>
      <c r="F172" s="384"/>
    </row>
    <row r="173" spans="1:6" ht="24.75" customHeight="1">
      <c r="A173" s="384"/>
      <c r="B173" s="384"/>
      <c r="C173" s="384"/>
      <c r="D173" s="384"/>
      <c r="E173" s="384"/>
      <c r="F173" s="384"/>
    </row>
    <row r="174" spans="1:6" ht="24.75" customHeight="1">
      <c r="A174" s="384" t="s">
        <v>381</v>
      </c>
      <c r="B174" s="384"/>
      <c r="C174" s="384"/>
      <c r="D174" s="384"/>
      <c r="E174" s="384"/>
      <c r="F174" s="384"/>
    </row>
    <row r="175" spans="1:6" ht="96.75" customHeight="1">
      <c r="A175" s="384" t="s">
        <v>382</v>
      </c>
      <c r="B175" s="384"/>
      <c r="C175" s="384"/>
      <c r="D175" s="384"/>
      <c r="E175" s="384"/>
      <c r="F175" s="384"/>
    </row>
  </sheetData>
  <sheetProtection/>
  <mergeCells count="18">
    <mergeCell ref="A169:B169"/>
    <mergeCell ref="A172:F173"/>
    <mergeCell ref="A174:F174"/>
    <mergeCell ref="A175:F175"/>
    <mergeCell ref="A103:I104"/>
    <mergeCell ref="B158:C158"/>
    <mergeCell ref="A160:C160"/>
    <mergeCell ref="A161:C161"/>
    <mergeCell ref="A162:B162"/>
    <mergeCell ref="A168:B168"/>
    <mergeCell ref="A2:J2"/>
    <mergeCell ref="A3:J3"/>
    <mergeCell ref="A4:J4"/>
    <mergeCell ref="A18:I18"/>
    <mergeCell ref="D21:I21"/>
    <mergeCell ref="A81:J81"/>
    <mergeCell ref="A99:I99"/>
    <mergeCell ref="A102:I102"/>
  </mergeCells>
  <printOptions/>
  <pageMargins left="0.7086614173228347" right="0.7086614173228347" top="0.7480314960629921" bottom="0.7480314960629921" header="0.31496062992125984" footer="0.31496062992125984"/>
  <pageSetup horizontalDpi="600" verticalDpi="600" orientation="landscape" paperSize="5" scale="70" r:id="rId1"/>
  <headerFooter>
    <oddHeader>&amp;C&amp;"Arial,Negrita"&amp;12EVALUACION ECONOMICA   DE  LA   INVITACION ABIERTA  No. 001 - 2021</oddHeader>
  </headerFooter>
</worksheet>
</file>

<file path=xl/worksheets/sheet6.xml><?xml version="1.0" encoding="utf-8"?>
<worksheet xmlns="http://schemas.openxmlformats.org/spreadsheetml/2006/main" xmlns:r="http://schemas.openxmlformats.org/officeDocument/2006/relationships">
  <dimension ref="A1:C31"/>
  <sheetViews>
    <sheetView workbookViewId="0" topLeftCell="A1">
      <selection activeCell="B24" sqref="B24"/>
    </sheetView>
  </sheetViews>
  <sheetFormatPr defaultColWidth="11.421875" defaultRowHeight="12.75"/>
  <cols>
    <col min="1" max="1" width="41.28125" style="1" customWidth="1"/>
    <col min="2" max="2" width="47.28125" style="1" bestFit="1" customWidth="1"/>
    <col min="3" max="3" width="23.7109375" style="1" customWidth="1"/>
    <col min="4" max="16384" width="11.421875" style="1" customWidth="1"/>
  </cols>
  <sheetData>
    <row r="1" spans="1:2" ht="15">
      <c r="A1" s="345"/>
      <c r="B1" s="345"/>
    </row>
    <row r="2" spans="1:2" ht="16.5" customHeight="1">
      <c r="A2" s="349" t="s">
        <v>20</v>
      </c>
      <c r="B2" s="349"/>
    </row>
    <row r="3" spans="1:2" ht="21" customHeight="1">
      <c r="A3" s="7"/>
      <c r="B3" s="7"/>
    </row>
    <row r="4" spans="1:3" ht="85.5" customHeight="1">
      <c r="A4" s="69" t="s">
        <v>10</v>
      </c>
      <c r="B4" s="69" t="s">
        <v>342</v>
      </c>
      <c r="C4" s="69" t="s">
        <v>38</v>
      </c>
    </row>
    <row r="5" spans="1:3" ht="24" customHeight="1">
      <c r="A5" s="12" t="s">
        <v>0</v>
      </c>
      <c r="B5" s="16" t="s">
        <v>4</v>
      </c>
      <c r="C5" s="16" t="s">
        <v>4</v>
      </c>
    </row>
    <row r="6" spans="1:3" ht="26.25" customHeight="1">
      <c r="A6" s="12" t="s">
        <v>12</v>
      </c>
      <c r="B6" s="21" t="s">
        <v>4</v>
      </c>
      <c r="C6" s="21" t="s">
        <v>4</v>
      </c>
    </row>
    <row r="7" spans="1:3" ht="30" customHeight="1">
      <c r="A7" s="12" t="s">
        <v>8</v>
      </c>
      <c r="B7" s="16" t="s">
        <v>287</v>
      </c>
      <c r="C7" s="16" t="s">
        <v>4</v>
      </c>
    </row>
    <row r="8" spans="1:3" ht="39" customHeight="1">
      <c r="A8" s="12" t="s">
        <v>9</v>
      </c>
      <c r="B8" s="16" t="s">
        <v>4</v>
      </c>
      <c r="C8" s="16" t="s">
        <v>4</v>
      </c>
    </row>
    <row r="9" spans="1:3" ht="27" customHeight="1">
      <c r="A9" s="12" t="s">
        <v>19</v>
      </c>
      <c r="B9" s="16" t="s">
        <v>287</v>
      </c>
      <c r="C9" s="16" t="s">
        <v>4</v>
      </c>
    </row>
    <row r="10" spans="1:2" ht="18" customHeight="1">
      <c r="A10" s="4"/>
      <c r="B10" s="4"/>
    </row>
    <row r="11" spans="1:2" ht="18" customHeight="1">
      <c r="A11" s="4"/>
      <c r="B11" s="4"/>
    </row>
    <row r="12" spans="1:2" ht="18" customHeight="1">
      <c r="A12" s="4"/>
      <c r="B12" s="4"/>
    </row>
    <row r="14" ht="12.75" hidden="1"/>
    <row r="15" spans="1:2" s="2" customFormat="1" ht="9" customHeight="1">
      <c r="A15" s="6"/>
      <c r="B15" s="6"/>
    </row>
    <row r="16" spans="1:2" s="2" customFormat="1" ht="12.75">
      <c r="A16" s="9" t="s">
        <v>15</v>
      </c>
      <c r="B16" s="9"/>
    </row>
    <row r="17" spans="1:2" s="2" customFormat="1" ht="12.75">
      <c r="A17" s="346" t="s">
        <v>343</v>
      </c>
      <c r="B17" s="346"/>
    </row>
    <row r="18" spans="1:2" s="2" customFormat="1" ht="12.75">
      <c r="A18" s="8"/>
      <c r="B18" s="8"/>
    </row>
    <row r="19" spans="1:2" s="2" customFormat="1" ht="12.75">
      <c r="A19" s="8"/>
      <c r="B19" s="8"/>
    </row>
    <row r="20" spans="1:2" s="2" customFormat="1" ht="12.75">
      <c r="A20" s="8"/>
      <c r="B20" s="8"/>
    </row>
    <row r="21" spans="1:2" s="2" customFormat="1" ht="12.75">
      <c r="A21" s="9" t="s">
        <v>254</v>
      </c>
      <c r="B21" s="9"/>
    </row>
    <row r="22" spans="1:2" s="2" customFormat="1" ht="24" customHeight="1">
      <c r="A22" s="346" t="s">
        <v>18</v>
      </c>
      <c r="B22" s="346"/>
    </row>
    <row r="23" spans="1:2" s="2" customFormat="1" ht="12.75">
      <c r="A23" s="8"/>
      <c r="B23" s="8"/>
    </row>
    <row r="24" spans="1:2" s="2" customFormat="1" ht="12" customHeight="1">
      <c r="A24" s="19" t="s">
        <v>344</v>
      </c>
      <c r="B24" s="8"/>
    </row>
    <row r="25" spans="1:2" s="2" customFormat="1" ht="11.25" customHeight="1">
      <c r="A25" s="348" t="s">
        <v>345</v>
      </c>
      <c r="B25" s="350"/>
    </row>
    <row r="26" spans="1:2" s="2" customFormat="1" ht="13.5" customHeight="1">
      <c r="A26" s="348"/>
      <c r="B26" s="348"/>
    </row>
    <row r="27" spans="1:2" ht="14.25" customHeight="1">
      <c r="A27" s="10"/>
      <c r="B27" s="10"/>
    </row>
    <row r="28" spans="1:2" ht="12.75" customHeight="1">
      <c r="A28" s="5"/>
      <c r="B28" s="5"/>
    </row>
    <row r="29" spans="1:2" ht="12.75">
      <c r="A29" s="347" t="s">
        <v>5</v>
      </c>
      <c r="B29" s="347"/>
    </row>
    <row r="30" spans="1:2" ht="12.75">
      <c r="A30" s="8"/>
      <c r="B30" s="8"/>
    </row>
    <row r="31" spans="1:2" ht="12.75">
      <c r="A31" s="3"/>
      <c r="B31" s="3"/>
    </row>
  </sheetData>
  <sheetProtection/>
  <mergeCells count="7">
    <mergeCell ref="A1:B1"/>
    <mergeCell ref="A17:B17"/>
    <mergeCell ref="A29:B29"/>
    <mergeCell ref="A22:B22"/>
    <mergeCell ref="A26:B26"/>
    <mergeCell ref="A2:B2"/>
    <mergeCell ref="A25:B25"/>
  </mergeCells>
  <printOptions horizontalCentered="1" verticalCentered="1"/>
  <pageMargins left="0.5905511811023623" right="0.2362204724409449" top="0.7480314960629921" bottom="0.7480314960629921" header="0.31496062992125984" footer="0.31496062992125984"/>
  <pageSetup horizontalDpi="600" verticalDpi="600" orientation="landscape" r:id="rId1"/>
  <headerFooter alignWithMargins="0">
    <oddHeader>&amp;C&amp;"Arial,Negrita"&amp;12
&amp;14RESUMEN  DE LA INVITACIÓN ABIERTA No.001 DE 2021&amp;"Arial,Normal"&amp;12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2021-01-26T06:17:03Z</cp:lastPrinted>
  <dcterms:created xsi:type="dcterms:W3CDTF">2008-05-02T16:29:50Z</dcterms:created>
  <dcterms:modified xsi:type="dcterms:W3CDTF">2021-01-27T20:51:46Z</dcterms:modified>
  <cp:category/>
  <cp:version/>
  <cp:contentType/>
  <cp:contentStatus/>
</cp:coreProperties>
</file>